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drawings/drawing6.xml" ContentType="application/vnd.openxmlformats-officedocument.drawing+xml"/>
  <Override PartName="/xl/tables/table7.xml" ContentType="application/vnd.openxmlformats-officedocument.spreadsheetml.table+xml"/>
  <Override PartName="/xl/drawings/drawing7.xml" ContentType="application/vnd.openxmlformats-officedocument.drawing+xml"/>
  <Override PartName="/xl/tables/table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Z:\Data\2023\02.M.Operaciones\02. Reporte de Eventos Diarios\Agosto\"/>
    </mc:Choice>
  </mc:AlternateContent>
  <xr:revisionPtr revIDLastSave="0" documentId="13_ncr:1_{A6A533AA-39B3-42BC-A367-2E102DDB9C0B}" xr6:coauthVersionLast="47" xr6:coauthVersionMax="47" xr10:uidLastSave="{00000000-0000-0000-0000-000000000000}"/>
  <bookViews>
    <workbookView xWindow="-120" yWindow="-120" windowWidth="38640" windowHeight="21240" tabRatio="471" firstSheet="3" activeTab="4" xr2:uid="{00000000-000D-0000-FFFF-FFFF00000000}"/>
  </bookViews>
  <sheets>
    <sheet name="Hoja3" sheetId="67" state="hidden" r:id="rId1"/>
    <sheet name="Hoja2" sheetId="66" state="hidden" r:id="rId2"/>
    <sheet name="Hoja1" sheetId="48" state="hidden" r:id="rId3"/>
    <sheet name="Resumen" sheetId="62" r:id="rId4"/>
    <sheet name="Transportes" sheetId="71" r:id="rId5"/>
    <sheet name="Transportes (2)" sheetId="74" state="hidden" r:id="rId6"/>
    <sheet name="Comunicaciones " sheetId="69" r:id="rId7"/>
    <sheet name="Aviación" sheetId="43" r:id="rId8"/>
    <sheet name="Puertos" sheetId="75" r:id="rId9"/>
    <sheet name="Vías Férreas" sheetId="50" r:id="rId10"/>
  </sheets>
  <externalReferences>
    <externalReference r:id="rId11"/>
    <externalReference r:id="rId12"/>
    <externalReference r:id="rId13"/>
  </externalReferences>
  <definedNames>
    <definedName name="_xlnm._FilterDatabase" localSheetId="6" hidden="1">'Comunicaciones '!#REF!</definedName>
    <definedName name="_xlnm._FilterDatabase" localSheetId="4" hidden="1">Transportes!$A$1:$A$1</definedName>
    <definedName name="_xlnm._FilterDatabase" localSheetId="5" hidden="1">'Transportes (2)'!$A$1:$A$1</definedName>
    <definedName name="_xlnm._FilterDatabase" localSheetId="9"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6">#REF!</definedName>
    <definedName name="a" localSheetId="8">#REF!</definedName>
    <definedName name="a" localSheetId="4">#REF!</definedName>
    <definedName name="a" localSheetId="5">#REF!</definedName>
    <definedName name="a">#REF!</definedName>
    <definedName name="_xlnm.Print_Area" localSheetId="8">Puertos!$A$1:$H$23</definedName>
    <definedName name="b" localSheetId="6">#REF!</definedName>
    <definedName name="b" localSheetId="8">#REF!</definedName>
    <definedName name="b">#REF!</definedName>
    <definedName name="bb" localSheetId="4">[1]Transportes!#REF!</definedName>
    <definedName name="bb" localSheetId="5">[1]Transportes!#REF!</definedName>
    <definedName name="bb">[1]Transportes!#REF!</definedName>
    <definedName name="M18.12.49" localSheetId="6">#REF!</definedName>
    <definedName name="M18.12.49" localSheetId="8">[2]Transportes!#REF!</definedName>
    <definedName name="M18.12.49" localSheetId="4">#REF!</definedName>
    <definedName name="M18.12.49" localSheetId="5">#REF!</definedName>
    <definedName name="M18.12.49">#REF!</definedName>
    <definedName name="M19.02.131" localSheetId="6">#REF!</definedName>
    <definedName name="M19.02.131" localSheetId="8">[2]Transportes!#REF!</definedName>
    <definedName name="M19.02.131">#REF!</definedName>
    <definedName name="M19.02.132" localSheetId="6">#REF!</definedName>
    <definedName name="M19.02.132" localSheetId="8">[2]Transportes!#REF!</definedName>
    <definedName name="M19.02.132">#REF!</definedName>
    <definedName name="M19.02.134" localSheetId="6">#REF!</definedName>
    <definedName name="M19.02.134" localSheetId="8">[2]Transportes!#REF!</definedName>
    <definedName name="M19.02.134">#REF!</definedName>
    <definedName name="M19.02.1341" localSheetId="6">[1]Transportes!#REF!</definedName>
    <definedName name="M19.02.1341" localSheetId="8">[1]Transportes!#REF!</definedName>
    <definedName name="M19.02.1341" localSheetId="4">[1]Transportes!#REF!</definedName>
    <definedName name="M19.02.1341" localSheetId="5">[1]Transportes!#REF!</definedName>
    <definedName name="M19.02.1341">[1]Transportes!#REF!</definedName>
    <definedName name="M19.02.173" localSheetId="6">#REF!</definedName>
    <definedName name="M19.02.173" localSheetId="8">#REF!</definedName>
    <definedName name="M19.02.173" localSheetId="4">#REF!</definedName>
    <definedName name="M19.02.173" localSheetId="5">#REF!</definedName>
    <definedName name="M19.02.173">#REF!</definedName>
    <definedName name="qwe" localSheetId="6">[3]Transportes!#REF!</definedName>
    <definedName name="qwe" localSheetId="8">[3]Transportes!#REF!</definedName>
    <definedName name="qwe" localSheetId="4">[3]Transportes!#REF!</definedName>
    <definedName name="qwe" localSheetId="5">[3]Transportes!#REF!</definedName>
    <definedName name="qwe">[3]Transportes!#REF!</definedName>
    <definedName name="qwer" localSheetId="6">[3]Transportes!#REF!</definedName>
    <definedName name="qwer" localSheetId="8">[3]Transportes!#REF!</definedName>
    <definedName name="qwer" localSheetId="4">[3]Transportes!#REF!</definedName>
    <definedName name="qwer" localSheetId="5">[3]Transportes!#REF!</definedName>
    <definedName name="qwer">[3]Transportes!#REF!</definedName>
    <definedName name="tranporte5">#REF!</definedName>
  </definedNames>
  <calcPr calcId="191029"/>
  <pivotCaches>
    <pivotCache cacheId="0" r:id="rId14"/>
  </pivotCaches>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6" i="62" l="1"/>
  <c r="S6" i="62"/>
  <c r="T6" i="62"/>
  <c r="U6" i="62"/>
  <c r="R7" i="62"/>
  <c r="S7" i="62"/>
  <c r="T7" i="62"/>
  <c r="U7" i="62"/>
  <c r="R8" i="62"/>
  <c r="S8" i="62"/>
  <c r="T8" i="62"/>
  <c r="U8" i="62"/>
  <c r="R9" i="62"/>
  <c r="S9" i="62"/>
  <c r="T9" i="62"/>
  <c r="U9" i="62"/>
  <c r="R10" i="62"/>
  <c r="S10" i="62"/>
  <c r="T10" i="62"/>
  <c r="U10" i="62"/>
  <c r="R11" i="62"/>
  <c r="S11" i="62"/>
  <c r="T11" i="62"/>
  <c r="U11" i="62"/>
  <c r="R12" i="62"/>
  <c r="S12" i="62"/>
  <c r="T12" i="62"/>
  <c r="U12" i="62"/>
  <c r="R13" i="62"/>
  <c r="S13" i="62"/>
  <c r="T13" i="62"/>
  <c r="U13" i="62"/>
  <c r="R14" i="62"/>
  <c r="S14" i="62"/>
  <c r="T14" i="62"/>
  <c r="U14" i="62"/>
  <c r="R15" i="62"/>
  <c r="S15" i="62"/>
  <c r="T15" i="62"/>
  <c r="U15" i="62"/>
  <c r="R16" i="62"/>
  <c r="S16" i="62"/>
  <c r="T16" i="62"/>
  <c r="U16" i="62"/>
  <c r="R17" i="62"/>
  <c r="S17" i="62"/>
  <c r="T17" i="62"/>
  <c r="U17" i="62"/>
  <c r="R18" i="62"/>
  <c r="S18" i="62"/>
  <c r="T18" i="62"/>
  <c r="U18" i="62"/>
  <c r="R19" i="62"/>
  <c r="S19" i="62"/>
  <c r="T19" i="62"/>
  <c r="U19" i="62"/>
  <c r="R20" i="62"/>
  <c r="S20" i="62"/>
  <c r="T20" i="62"/>
  <c r="U20" i="62"/>
  <c r="R21" i="62"/>
  <c r="S21" i="62"/>
  <c r="T21" i="62"/>
  <c r="U21" i="62"/>
  <c r="R22" i="62"/>
  <c r="S22" i="62"/>
  <c r="T22" i="62"/>
  <c r="U22" i="62"/>
  <c r="R23" i="62"/>
  <c r="S23" i="62"/>
  <c r="T23" i="62"/>
  <c r="U23" i="62"/>
  <c r="R24" i="62"/>
  <c r="S24" i="62"/>
  <c r="T24" i="62"/>
  <c r="U24" i="62"/>
  <c r="R25" i="62"/>
  <c r="S25" i="62"/>
  <c r="T25" i="62"/>
  <c r="U25" i="62"/>
  <c r="R26" i="62"/>
  <c r="S26" i="62"/>
  <c r="T26" i="62"/>
  <c r="U26" i="62"/>
  <c r="R27" i="62"/>
  <c r="S27" i="62"/>
  <c r="T27" i="62"/>
  <c r="U27" i="62"/>
  <c r="R28" i="62"/>
  <c r="S28" i="62"/>
  <c r="T28" i="62"/>
  <c r="U28" i="62"/>
  <c r="R29" i="62"/>
  <c r="S29" i="62"/>
  <c r="T29" i="62"/>
  <c r="U29" i="62"/>
  <c r="R30" i="62"/>
  <c r="S30" i="62"/>
  <c r="T30" i="62"/>
  <c r="U30" i="62"/>
  <c r="R31" i="62"/>
  <c r="S31" i="62"/>
  <c r="T31" i="62"/>
  <c r="U31" i="62"/>
  <c r="R32" i="62"/>
  <c r="S32" i="62"/>
  <c r="T32" i="62"/>
  <c r="U32" i="62"/>
  <c r="R33" i="62"/>
  <c r="S33" i="62"/>
  <c r="T33" i="62"/>
  <c r="U33" i="62"/>
  <c r="R34" i="62"/>
  <c r="S34" i="62"/>
  <c r="T34" i="62"/>
  <c r="U34" i="62"/>
  <c r="R35" i="62"/>
  <c r="S35" i="62"/>
  <c r="T35" i="62"/>
  <c r="U35" i="62"/>
  <c r="R36" i="62"/>
  <c r="S36" i="62"/>
  <c r="T36" i="62"/>
  <c r="U36" i="62"/>
  <c r="R37" i="62"/>
  <c r="S37" i="62"/>
  <c r="T37" i="62"/>
  <c r="U37" i="62"/>
  <c r="R38" i="62"/>
  <c r="S38" i="62"/>
  <c r="T38" i="62"/>
  <c r="U38" i="62"/>
  <c r="R39" i="62"/>
  <c r="S39" i="62"/>
  <c r="T39" i="62"/>
  <c r="U39" i="62"/>
  <c r="R40" i="62"/>
  <c r="S40" i="62"/>
  <c r="T40" i="62"/>
  <c r="U40" i="62"/>
  <c r="R41" i="62"/>
  <c r="S41" i="62"/>
  <c r="T41" i="62"/>
  <c r="U41" i="62"/>
  <c r="R42" i="62"/>
  <c r="S42" i="62"/>
  <c r="T42" i="62"/>
  <c r="U42" i="62"/>
  <c r="R43" i="62"/>
  <c r="S43" i="62"/>
  <c r="T43" i="62"/>
  <c r="U43" i="62"/>
  <c r="R44" i="62"/>
  <c r="S44" i="62"/>
  <c r="T44" i="62"/>
  <c r="U44" i="62"/>
  <c r="R45" i="62"/>
  <c r="S45" i="62"/>
  <c r="T45" i="62"/>
  <c r="U45" i="62"/>
  <c r="R46" i="62"/>
  <c r="S46" i="62"/>
  <c r="T46" i="62"/>
  <c r="U46" i="62"/>
  <c r="R47" i="62"/>
  <c r="S47" i="62"/>
  <c r="T47" i="62"/>
  <c r="U47" i="62"/>
  <c r="R48" i="62"/>
  <c r="S48" i="62"/>
  <c r="T48" i="62"/>
  <c r="U48" i="62"/>
  <c r="R49" i="62"/>
  <c r="S49" i="62"/>
  <c r="T49" i="62"/>
  <c r="U49" i="62"/>
  <c r="R50" i="62"/>
  <c r="S50" i="62"/>
  <c r="T50" i="62"/>
  <c r="U50" i="62"/>
  <c r="R51" i="62"/>
  <c r="S51" i="62"/>
  <c r="T51" i="62"/>
  <c r="U51" i="62"/>
  <c r="R52" i="62"/>
  <c r="S52" i="62"/>
  <c r="T52" i="62"/>
  <c r="U52" i="62"/>
  <c r="R53" i="62"/>
  <c r="S53" i="62"/>
  <c r="T53" i="62"/>
  <c r="U53" i="62"/>
  <c r="R54" i="62"/>
  <c r="S54" i="62"/>
  <c r="T54" i="62"/>
  <c r="U54" i="62"/>
  <c r="R55" i="62"/>
  <c r="S55" i="62"/>
  <c r="T55" i="62"/>
  <c r="U55" i="62"/>
  <c r="R56" i="62"/>
  <c r="S56" i="62"/>
  <c r="T56" i="62"/>
  <c r="U56" i="62"/>
  <c r="R57" i="62"/>
  <c r="S57" i="62"/>
  <c r="T57" i="62"/>
  <c r="U57" i="62"/>
  <c r="R58" i="62"/>
  <c r="S58" i="62"/>
  <c r="T58" i="62"/>
  <c r="U58" i="62"/>
  <c r="R59" i="62"/>
  <c r="S59" i="62"/>
  <c r="T59" i="62"/>
  <c r="U59" i="62"/>
  <c r="R60" i="62"/>
  <c r="S60" i="62"/>
  <c r="T60" i="62"/>
  <c r="U60" i="62"/>
  <c r="R61" i="62"/>
  <c r="S61" i="62"/>
  <c r="T61" i="62"/>
  <c r="U61" i="62"/>
  <c r="R62" i="62"/>
  <c r="S62" i="62"/>
  <c r="T62" i="62"/>
  <c r="U62" i="62"/>
  <c r="R63" i="62"/>
  <c r="S63" i="62"/>
  <c r="T63" i="62"/>
  <c r="U63" i="62"/>
  <c r="R64" i="62"/>
  <c r="S64" i="62"/>
  <c r="T64" i="62"/>
  <c r="U64" i="62"/>
  <c r="R65" i="62"/>
  <c r="S65" i="62"/>
  <c r="T65" i="62"/>
  <c r="U65" i="62"/>
  <c r="R66" i="62"/>
  <c r="S66" i="62"/>
  <c r="T66" i="62"/>
  <c r="U66" i="62"/>
  <c r="R67" i="62"/>
  <c r="S67" i="62"/>
  <c r="T67" i="62"/>
  <c r="U67" i="62"/>
  <c r="R68" i="62"/>
  <c r="S68" i="62"/>
  <c r="T68" i="62"/>
  <c r="U68" i="62"/>
  <c r="R69" i="62"/>
  <c r="S69" i="62"/>
  <c r="T69" i="62"/>
  <c r="U69" i="62"/>
  <c r="R70" i="62"/>
  <c r="S70" i="62"/>
  <c r="T70" i="62"/>
  <c r="U70" i="62"/>
  <c r="R71" i="62"/>
  <c r="S71" i="62"/>
  <c r="T71" i="62"/>
  <c r="U71" i="62"/>
  <c r="R72" i="62"/>
  <c r="S72" i="62"/>
  <c r="T72" i="62"/>
  <c r="U72" i="62"/>
  <c r="R73" i="62"/>
  <c r="S73" i="62"/>
  <c r="T73" i="62"/>
  <c r="U73" i="62"/>
  <c r="R74" i="62"/>
  <c r="S74" i="62"/>
  <c r="T74" i="62"/>
  <c r="U74" i="62"/>
  <c r="R75" i="62"/>
  <c r="S75" i="62"/>
  <c r="T75" i="62"/>
  <c r="U75" i="62"/>
  <c r="R76" i="62"/>
  <c r="S76" i="62"/>
  <c r="T76" i="62"/>
  <c r="U76" i="62"/>
  <c r="R77" i="62"/>
  <c r="S77" i="62"/>
  <c r="T77" i="62"/>
  <c r="U77" i="62"/>
  <c r="R78" i="62"/>
  <c r="S78" i="62"/>
  <c r="T78" i="62"/>
  <c r="U78" i="62"/>
  <c r="R79" i="62"/>
  <c r="S79" i="62"/>
  <c r="T79" i="62"/>
  <c r="U79" i="62"/>
  <c r="R80" i="62"/>
  <c r="S80" i="62"/>
  <c r="T80" i="62"/>
  <c r="U80" i="62"/>
  <c r="R81" i="62"/>
  <c r="S81" i="62"/>
  <c r="T81" i="62"/>
  <c r="U81" i="62"/>
  <c r="R82" i="62"/>
  <c r="S82" i="62"/>
  <c r="T82" i="62"/>
  <c r="U82" i="62"/>
  <c r="R83" i="62"/>
  <c r="S83" i="62"/>
  <c r="T83" i="62"/>
  <c r="U83" i="62"/>
  <c r="R84" i="62"/>
  <c r="S84" i="62"/>
  <c r="T84" i="62"/>
  <c r="U84" i="62"/>
  <c r="R85" i="62"/>
  <c r="S85" i="62"/>
  <c r="T85" i="62"/>
  <c r="U85" i="62"/>
  <c r="R86" i="62"/>
  <c r="S86" i="62"/>
  <c r="T86" i="62"/>
  <c r="U86" i="62"/>
  <c r="R87" i="62"/>
  <c r="S87" i="62"/>
  <c r="T87" i="62"/>
  <c r="U87" i="62"/>
  <c r="R88" i="62"/>
  <c r="S88" i="62"/>
  <c r="T88" i="62"/>
  <c r="U88" i="62"/>
  <c r="R89" i="62"/>
  <c r="S89" i="62"/>
  <c r="T89" i="62"/>
  <c r="U89" i="62"/>
  <c r="R90" i="62"/>
  <c r="S90" i="62"/>
  <c r="T90" i="62"/>
  <c r="U90" i="62"/>
  <c r="R91" i="62"/>
  <c r="S91" i="62"/>
  <c r="T91" i="62"/>
  <c r="U91" i="62"/>
  <c r="R92" i="62"/>
  <c r="S92" i="62"/>
  <c r="T92" i="62"/>
  <c r="U92" i="62"/>
  <c r="R93" i="62"/>
  <c r="S93" i="62"/>
  <c r="T93" i="62"/>
  <c r="U93" i="62"/>
  <c r="R94" i="62"/>
  <c r="S94" i="62"/>
  <c r="T94" i="62"/>
  <c r="U94" i="62"/>
  <c r="R95" i="62"/>
  <c r="S95" i="62"/>
  <c r="T95" i="62"/>
  <c r="U95" i="62"/>
  <c r="R96" i="62"/>
  <c r="S96" i="62"/>
  <c r="T96" i="62"/>
  <c r="U96" i="62"/>
  <c r="R97" i="62"/>
  <c r="S97" i="62"/>
  <c r="T97" i="62"/>
  <c r="U97" i="62"/>
  <c r="R98" i="62"/>
  <c r="S98" i="62"/>
  <c r="T98" i="62"/>
  <c r="U98" i="62"/>
  <c r="R99" i="62"/>
  <c r="S99" i="62"/>
  <c r="T99" i="62"/>
  <c r="U99" i="62"/>
  <c r="R100" i="62"/>
  <c r="S100" i="62"/>
  <c r="T100" i="62"/>
  <c r="U100" i="62"/>
  <c r="R101" i="62"/>
  <c r="S101" i="62"/>
  <c r="T101" i="62"/>
  <c r="U101" i="62"/>
  <c r="R102" i="62"/>
  <c r="S102" i="62"/>
  <c r="T102" i="62"/>
  <c r="U102" i="62"/>
  <c r="R103" i="62"/>
  <c r="S103" i="62"/>
  <c r="T103" i="62"/>
  <c r="U103" i="62"/>
  <c r="R104" i="62"/>
  <c r="S104" i="62"/>
  <c r="T104" i="62"/>
  <c r="U104" i="62"/>
  <c r="R105" i="62"/>
  <c r="S105" i="62"/>
  <c r="T105" i="62"/>
  <c r="U105" i="62"/>
  <c r="R106" i="62"/>
  <c r="S106" i="62"/>
  <c r="T106" i="62"/>
  <c r="U106" i="62"/>
  <c r="R107" i="62"/>
  <c r="S107" i="62"/>
  <c r="T107" i="62"/>
  <c r="U107" i="62"/>
  <c r="R108" i="62"/>
  <c r="S108" i="62"/>
  <c r="T108" i="62"/>
  <c r="U108" i="62"/>
  <c r="R109" i="62"/>
  <c r="S109" i="62"/>
  <c r="T109" i="62"/>
  <c r="U109" i="62"/>
  <c r="R110" i="62"/>
  <c r="S110" i="62"/>
  <c r="T110" i="62"/>
  <c r="U110" i="62"/>
  <c r="R111" i="62"/>
  <c r="S111" i="62"/>
  <c r="T111" i="62"/>
  <c r="U111" i="62"/>
  <c r="R112" i="62"/>
  <c r="S112" i="62"/>
  <c r="T112" i="62"/>
  <c r="U112" i="62"/>
  <c r="R113" i="62"/>
  <c r="S113" i="62"/>
  <c r="T113" i="62"/>
  <c r="U113" i="62"/>
  <c r="R114" i="62"/>
  <c r="S114" i="62"/>
  <c r="T114" i="62"/>
  <c r="U114" i="62"/>
  <c r="R115" i="62"/>
  <c r="S115" i="62"/>
  <c r="T115" i="62"/>
  <c r="U115" i="62"/>
  <c r="R116" i="62"/>
  <c r="S116" i="62"/>
  <c r="T116" i="62"/>
  <c r="U116" i="62"/>
  <c r="R117" i="62"/>
  <c r="S117" i="62"/>
  <c r="T117" i="62"/>
  <c r="U117" i="62"/>
  <c r="R118" i="62"/>
  <c r="S118" i="62"/>
  <c r="T118" i="62"/>
  <c r="U118" i="62"/>
  <c r="R119" i="62"/>
  <c r="S119" i="62"/>
  <c r="T119" i="62"/>
  <c r="U119" i="62"/>
  <c r="R120" i="62"/>
  <c r="S120" i="62"/>
  <c r="T120" i="62"/>
  <c r="U120" i="62"/>
  <c r="R121" i="62"/>
  <c r="S121" i="62"/>
  <c r="T121" i="62"/>
  <c r="U121" i="62"/>
  <c r="R122" i="62"/>
  <c r="S122" i="62"/>
  <c r="T122" i="62"/>
  <c r="U122" i="62"/>
  <c r="R123" i="62"/>
  <c r="S123" i="62"/>
  <c r="T123" i="62"/>
  <c r="U123" i="62"/>
  <c r="R124" i="62"/>
  <c r="S124" i="62"/>
  <c r="T124" i="62"/>
  <c r="U124" i="62"/>
  <c r="R125" i="62"/>
  <c r="S125" i="62"/>
  <c r="T125" i="62"/>
  <c r="U125" i="62"/>
  <c r="R126" i="62"/>
  <c r="S126" i="62"/>
  <c r="T126" i="62"/>
  <c r="U126" i="62"/>
  <c r="R127" i="62"/>
  <c r="S127" i="62"/>
  <c r="T127" i="62"/>
  <c r="U127" i="62"/>
  <c r="R128" i="62"/>
  <c r="S128" i="62"/>
  <c r="T128" i="62"/>
  <c r="U128" i="62"/>
  <c r="R129" i="62"/>
  <c r="S129" i="62"/>
  <c r="T129" i="62"/>
  <c r="U129" i="62"/>
  <c r="U5" i="62" l="1"/>
  <c r="T5" i="62"/>
  <c r="S5" i="62"/>
  <c r="R5" i="62"/>
  <c r="I8" i="62" l="1"/>
  <c r="I20" i="62" l="1"/>
  <c r="O35" i="62" l="1"/>
  <c r="I9" i="62"/>
  <c r="I30" i="62" l="1"/>
  <c r="O18" i="62" l="1"/>
  <c r="N18" i="62"/>
  <c r="O21" i="62"/>
  <c r="I11" i="62"/>
  <c r="I10" i="62"/>
  <c r="O28" i="62" l="1"/>
  <c r="O36" i="62"/>
  <c r="O29" i="62" l="1"/>
  <c r="J36" i="62"/>
  <c r="O27" i="62"/>
  <c r="I27" i="62"/>
  <c r="O22" i="62"/>
  <c r="G18" i="62"/>
  <c r="G25" i="62"/>
  <c r="G32" i="62"/>
  <c r="G20" i="62"/>
  <c r="G27" i="62"/>
  <c r="G34" i="62"/>
  <c r="H20" i="62"/>
  <c r="N22" i="62"/>
  <c r="H27" i="62"/>
  <c r="N29" i="62"/>
  <c r="H34" i="62"/>
  <c r="N36" i="62"/>
  <c r="I34" i="62"/>
  <c r="J20" i="62"/>
  <c r="J27" i="62"/>
  <c r="J34" i="62"/>
  <c r="H18" i="62"/>
  <c r="N20" i="62"/>
  <c r="H25" i="62"/>
  <c r="N27" i="62"/>
  <c r="H32" i="62"/>
  <c r="N34" i="62"/>
  <c r="H39" i="62"/>
  <c r="I32" i="62"/>
  <c r="J18" i="62"/>
  <c r="J25" i="62"/>
  <c r="J32" i="62"/>
  <c r="J39" i="62"/>
  <c r="G39" i="62"/>
  <c r="G23" i="62"/>
  <c r="G30" i="62"/>
  <c r="G37" i="62"/>
  <c r="H23" i="62"/>
  <c r="N25" i="62"/>
  <c r="H30" i="62"/>
  <c r="N32" i="62"/>
  <c r="H37" i="62"/>
  <c r="N39" i="62"/>
  <c r="O34" i="62"/>
  <c r="O39" i="62"/>
  <c r="I23" i="62"/>
  <c r="O25" i="62"/>
  <c r="O32" i="62"/>
  <c r="I37" i="62"/>
  <c r="J23" i="62"/>
  <c r="J30" i="62"/>
  <c r="J37" i="62"/>
  <c r="I25" i="62"/>
  <c r="G21" i="62"/>
  <c r="G28" i="62"/>
  <c r="G35" i="62"/>
  <c r="H21" i="62"/>
  <c r="N23" i="62"/>
  <c r="H28" i="62"/>
  <c r="N30" i="62"/>
  <c r="H35" i="62"/>
  <c r="N37" i="62"/>
  <c r="I39" i="62"/>
  <c r="O37" i="62"/>
  <c r="O20" i="62"/>
  <c r="I28" i="62"/>
  <c r="O30" i="62"/>
  <c r="I35" i="62"/>
  <c r="J21" i="62"/>
  <c r="J28" i="62"/>
  <c r="J35" i="62"/>
  <c r="I21" i="62"/>
  <c r="G19" i="62"/>
  <c r="G33" i="62"/>
  <c r="G40" i="62"/>
  <c r="O23" i="62"/>
  <c r="G26" i="62"/>
  <c r="H19" i="62"/>
  <c r="N21" i="62"/>
  <c r="H26" i="62"/>
  <c r="N28" i="62"/>
  <c r="H33" i="62"/>
  <c r="N35" i="62"/>
  <c r="H40" i="62"/>
  <c r="I26" i="62"/>
  <c r="I33" i="62"/>
  <c r="I40" i="62"/>
  <c r="J19" i="62"/>
  <c r="J26" i="62"/>
  <c r="J33" i="62"/>
  <c r="J40" i="62"/>
  <c r="G17" i="62"/>
  <c r="G24" i="62"/>
  <c r="G31" i="62"/>
  <c r="G38" i="62"/>
  <c r="H17" i="62"/>
  <c r="N19" i="62"/>
  <c r="H24" i="62"/>
  <c r="N26" i="62"/>
  <c r="H31" i="62"/>
  <c r="N33" i="62"/>
  <c r="H38" i="62"/>
  <c r="N40" i="62"/>
  <c r="O26" i="62"/>
  <c r="I18" i="62"/>
  <c r="J17" i="62"/>
  <c r="J24" i="62"/>
  <c r="J31" i="62"/>
  <c r="J38" i="62"/>
  <c r="I38" i="62"/>
  <c r="G29" i="62"/>
  <c r="I19" i="62"/>
  <c r="I17" i="62"/>
  <c r="I31" i="62"/>
  <c r="G22" i="62"/>
  <c r="G36" i="62"/>
  <c r="N17" i="62"/>
  <c r="H22" i="62"/>
  <c r="N24" i="62"/>
  <c r="H29" i="62"/>
  <c r="N31" i="62"/>
  <c r="H36" i="62"/>
  <c r="N38" i="62"/>
  <c r="O19" i="62"/>
  <c r="I24" i="62"/>
  <c r="O33" i="62"/>
  <c r="O40" i="62"/>
  <c r="O38" i="62"/>
  <c r="O17" i="62"/>
  <c r="I22" i="62"/>
  <c r="O24" i="62"/>
  <c r="I29" i="62"/>
  <c r="O31" i="62"/>
  <c r="I36" i="62"/>
  <c r="J22" i="62"/>
  <c r="J29" i="62"/>
  <c r="N41" i="62" l="1"/>
  <c r="O41" i="62"/>
  <c r="G41" i="62"/>
  <c r="H41" i="62"/>
  <c r="P39" i="62"/>
  <c r="P24" i="62"/>
  <c r="P29" i="62"/>
  <c r="P27" i="62"/>
  <c r="P22" i="62"/>
  <c r="P38" i="62"/>
  <c r="K35" i="62"/>
  <c r="P35" i="62"/>
  <c r="K28" i="62"/>
  <c r="P28" i="62"/>
  <c r="K32" i="62"/>
  <c r="K25" i="62"/>
  <c r="K18" i="62"/>
  <c r="P32" i="62"/>
  <c r="K21" i="62"/>
  <c r="J41" i="62"/>
  <c r="P34" i="62"/>
  <c r="P21" i="62"/>
  <c r="P40" i="62"/>
  <c r="K26" i="62"/>
  <c r="P33" i="62"/>
  <c r="P20" i="62"/>
  <c r="K40" i="62"/>
  <c r="P26" i="62"/>
  <c r="K33" i="62"/>
  <c r="K19" i="62"/>
  <c r="P19" i="62"/>
  <c r="K38" i="62"/>
  <c r="K31" i="62"/>
  <c r="P36" i="62"/>
  <c r="P31" i="62"/>
  <c r="K24" i="62"/>
  <c r="K17" i="62"/>
  <c r="P25" i="62"/>
  <c r="P17" i="62"/>
  <c r="P18" i="62"/>
  <c r="K34" i="62"/>
  <c r="K22" i="62"/>
  <c r="P37" i="62"/>
  <c r="K37" i="62"/>
  <c r="K27" i="62"/>
  <c r="K30" i="62"/>
  <c r="K20" i="62"/>
  <c r="I41" i="62"/>
  <c r="P30" i="62"/>
  <c r="K23" i="62"/>
  <c r="K36" i="62"/>
  <c r="K39" i="62"/>
  <c r="K29" i="62"/>
  <c r="P23" i="62"/>
  <c r="P41" i="62" l="1"/>
  <c r="H7" i="62"/>
  <c r="G7" i="62"/>
  <c r="K41" i="62"/>
  <c r="G12" i="62" l="1"/>
  <c r="I7" i="62"/>
  <c r="I12" i="62" s="1"/>
  <c r="H12" i="6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<sst xmlns="http://schemas.openxmlformats.org/spreadsheetml/2006/main" count="2966" uniqueCount="1391">
  <si>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</si>
  <si>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</si>
  <si>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</si>
  <si>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</si>
  <si>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</si>
  <si>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</si>
  <si>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</si>
  <si>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</si>
  <si>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</si>
  <si>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</si>
  <si>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</si>
  <si>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</si>
  <si>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</si>
  <si>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</si>
  <si>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</si>
  <si>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</si>
  <si>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</si>
  <si>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MAQUINARIA
(Cantidad/tipo)</t>
  </si>
  <si>
    <t>FECHA DEL EVENTO</t>
  </si>
  <si>
    <t>Maquinaria de la Concesionaria INTERSUR</t>
  </si>
  <si>
    <t xml:space="preserve">                       Centro de Operaciones de Emergencia Sectorial del Ministerio de Transportes y Comunicaciones
                  Oficina de Defensa Nacional y Gestión del Riesgo de Desastres - Secretaría General</t>
  </si>
  <si>
    <t>Reporte de Emergencias de Vías Férreas</t>
  </si>
  <si>
    <t>UBICACIÓN</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</si>
  <si>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</si>
  <si>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</si>
  <si>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</si>
  <si>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</si>
  <si>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r>
      <t xml:space="preserve">MTC
</t>
    </r>
    <r>
      <rPr>
        <sz val="10"/>
        <rFont val="Arial"/>
        <family val="2"/>
      </rPr>
      <t>Comunicación vía teléf.:
Sr. Enrique Carrión - Dirección de Gestión de Infraestructura y Servicios de Transportes.</t>
    </r>
    <r>
      <rPr>
        <b/>
        <sz val="10"/>
        <rFont val="Arial"/>
        <family val="2"/>
      </rPr>
      <t xml:space="preserve">
Provias Descentralizado - PVD
</t>
    </r>
    <r>
      <rPr>
        <sz val="10"/>
        <rFont val="Arial"/>
        <family val="2"/>
      </rPr>
      <t>Comunicación vía teléf.:</t>
    </r>
    <r>
      <rPr>
        <b/>
        <sz val="10"/>
        <rFont val="Arial"/>
        <family val="2"/>
      </rPr>
      <t xml:space="preserve">
</t>
    </r>
    <r>
      <rPr>
        <sz val="10"/>
        <rFont val="Arial"/>
        <family val="2"/>
      </rPr>
      <t xml:space="preserve">Sra. Erika Tomasto  </t>
    </r>
    <r>
      <rPr>
        <b/>
        <sz val="10"/>
        <rFont val="Arial"/>
        <family val="2"/>
      </rPr>
      <t xml:space="preserve">- </t>
    </r>
    <r>
      <rPr>
        <sz val="10"/>
        <rFont val="Arial"/>
        <family val="2"/>
      </rPr>
      <t>Gerencia de Monitoreo y seguimiento</t>
    </r>
  </si>
  <si>
    <t>M20.04.57</t>
  </si>
  <si>
    <r>
      <rPr>
        <b/>
        <u/>
        <sz val="10"/>
        <rFont val="Arial"/>
        <family val="2"/>
      </rPr>
      <t>Aeropuerto:</t>
    </r>
    <r>
      <rPr>
        <sz val="10"/>
        <rFont val="Arial"/>
        <family val="2"/>
      </rPr>
      <t xml:space="preserve">
Andahuaylas</t>
    </r>
  </si>
  <si>
    <t>CERRADO</t>
  </si>
  <si>
    <t>Maquinaria de PVN</t>
  </si>
  <si>
    <t>TRÁNSITO INTERRUMPIDO</t>
  </si>
  <si>
    <t>M23.01.29</t>
  </si>
  <si>
    <t>-14.843</t>
  </si>
  <si>
    <t>-69.877</t>
  </si>
  <si>
    <t>Maquinaria del Contratista Conservador Consorcio Vial Pro</t>
  </si>
  <si>
    <t xml:space="preserve">Maquinaria de PVN
</t>
  </si>
  <si>
    <t>Maquinaria de la Concesionaria COVISUR</t>
  </si>
  <si>
    <t>FOTO</t>
  </si>
  <si>
    <t>M22.09.56</t>
  </si>
  <si>
    <r>
      <t xml:space="preserve">Ucayali
</t>
    </r>
    <r>
      <rPr>
        <sz val="10"/>
        <color theme="1"/>
        <rFont val="Arial"/>
        <family val="2"/>
      </rPr>
      <t>Padre Abad / Padre Abad</t>
    </r>
  </si>
  <si>
    <r>
      <t xml:space="preserve">Red Vial Nacional: PE-5N,
Tramo: </t>
    </r>
    <r>
      <rPr>
        <sz val="10"/>
        <rFont val="Arial"/>
        <family val="2"/>
      </rPr>
      <t>Aguaytía - San Alejandro,</t>
    </r>
    <r>
      <rPr>
        <b/>
        <sz val="10"/>
        <rFont val="Arial"/>
        <family val="2"/>
      </rPr>
      <t xml:space="preserve">  
Sector: </t>
    </r>
    <r>
      <rPr>
        <sz val="10"/>
        <rFont val="Arial"/>
        <family val="2"/>
      </rPr>
      <t>Antiguo Puente</t>
    </r>
    <r>
      <rPr>
        <b/>
        <sz val="10"/>
        <rFont val="Arial"/>
        <family val="2"/>
      </rPr>
      <t xml:space="preserve"> </t>
    </r>
    <r>
      <rPr>
        <sz val="10"/>
        <rFont val="Arial"/>
        <family val="2"/>
      </rPr>
      <t>Km 403+630 - Km 403+800</t>
    </r>
  </si>
  <si>
    <t>-9.051</t>
  </si>
  <si>
    <t>-75.518</t>
  </si>
  <si>
    <r>
      <t xml:space="preserve">Red Vial Nacional: PE-5N,
Tramo: </t>
    </r>
    <r>
      <rPr>
        <sz val="10"/>
        <rFont val="Arial"/>
        <family val="2"/>
      </rPr>
      <t>Pte. Chino - Aguaytía</t>
    </r>
    <r>
      <rPr>
        <b/>
        <sz val="10"/>
        <rFont val="Arial"/>
        <family val="2"/>
      </rPr>
      <t xml:space="preserve">,
Sector: </t>
    </r>
    <r>
      <rPr>
        <sz val="10"/>
        <rFont val="Arial"/>
        <family val="2"/>
      </rPr>
      <t>Previsto Km 432+599 - Km 432+680</t>
    </r>
  </si>
  <si>
    <r>
      <t xml:space="preserve">Ucayali
</t>
    </r>
    <r>
      <rPr>
        <sz val="10"/>
        <color theme="1"/>
        <rFont val="Arial"/>
        <family val="2"/>
      </rPr>
      <t>Padre Abad / Irazola</t>
    </r>
  </si>
  <si>
    <r>
      <t>Red Vial Nacional: PE-5N,
Tramo:</t>
    </r>
    <r>
      <rPr>
        <sz val="10"/>
        <rFont val="Arial"/>
        <family val="2"/>
      </rPr>
      <t xml:space="preserve"> Aguaytía - San Alejandro</t>
    </r>
    <r>
      <rPr>
        <b/>
        <sz val="10"/>
        <rFont val="Arial"/>
        <family val="2"/>
      </rPr>
      <t xml:space="preserve">,
Sector: </t>
    </r>
    <r>
      <rPr>
        <sz val="10"/>
        <rFont val="Arial"/>
        <family val="2"/>
      </rPr>
      <t>San Alejandro Km 352+482 - Km 352+623</t>
    </r>
  </si>
  <si>
    <t>M20.02.194</t>
  </si>
  <si>
    <r>
      <t xml:space="preserve">Moquegua
</t>
    </r>
    <r>
      <rPr>
        <sz val="10"/>
        <color theme="1"/>
        <rFont val="Arial"/>
        <family val="2"/>
      </rPr>
      <t>Mariscal Nieto / Torata</t>
    </r>
  </si>
  <si>
    <t>-17.069</t>
  </si>
  <si>
    <t>-70.850</t>
  </si>
  <si>
    <t>M21.02.48</t>
  </si>
  <si>
    <t>-17.070</t>
  </si>
  <si>
    <t>-70.851</t>
  </si>
  <si>
    <t>M19.03.95</t>
  </si>
  <si>
    <r>
      <t xml:space="preserve">Puno
</t>
    </r>
    <r>
      <rPr>
        <sz val="10"/>
        <color theme="1"/>
        <rFont val="Arial"/>
        <family val="2"/>
      </rPr>
      <t>Carabaya / Ollachea</t>
    </r>
  </si>
  <si>
    <t>-13.802</t>
  </si>
  <si>
    <t>-70.475</t>
  </si>
  <si>
    <t>https://sigeo.mtc.gob.pe/Visor_COE_MTC_2021/</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</si>
  <si>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</si>
  <si>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</si>
  <si>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 xml:space="preserve">       Centro de Operaciones de Emergencia Sectorial del Ministerio de Transportes y Comunicaciones
    Oficina defensa Nacional y Gestión del Riesgo desastres - Secretaría General</t>
  </si>
  <si>
    <t>Piura</t>
  </si>
  <si>
    <t>M23.02.85</t>
  </si>
  <si>
    <t>-13.298</t>
  </si>
  <si>
    <t>-75.403</t>
  </si>
  <si>
    <t>Ica</t>
  </si>
  <si>
    <t>Arequipa</t>
  </si>
  <si>
    <t>La Libertad</t>
  </si>
  <si>
    <t>Moquegua</t>
  </si>
  <si>
    <t>Maquinaria de PVN
01 Cargador frontal
01 Camión Volquete</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</si>
  <si>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</si>
  <si>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</si>
  <si>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</si>
  <si>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</si>
  <si>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</si>
  <si>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</si>
  <si>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</si>
  <si>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</si>
  <si>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</si>
  <si>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</si>
  <si>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</si>
  <si>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</si>
  <si>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</si>
  <si>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</si>
  <si>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</si>
  <si>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</si>
  <si>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</si>
  <si>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</si>
  <si>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</si>
  <si>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</si>
  <si>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</si>
  <si>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</si>
  <si>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</si>
  <si>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</si>
  <si>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</si>
  <si>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</si>
  <si>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</si>
  <si>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</si>
  <si>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</si>
  <si>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</si>
  <si>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</si>
  <si>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</si>
  <si>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</si>
  <si>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</si>
  <si>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</si>
  <si>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</si>
  <si>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</si>
  <si>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</si>
  <si>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</si>
  <si>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</si>
  <si>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</si>
  <si>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r>
      <t xml:space="preserve">Red Vial Nacional: PE-36A,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</si>
  <si>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t xml:space="preserve">Maquinaria de PVN
01 Cargador frontal
</t>
  </si>
  <si>
    <t>M23.01.01</t>
  </si>
  <si>
    <r>
      <rPr>
        <b/>
        <sz val="10"/>
        <color theme="1"/>
        <rFont val="Arial"/>
        <family val="2"/>
      </rPr>
      <t>Moquegua</t>
    </r>
    <r>
      <rPr>
        <sz val="10"/>
        <color theme="1"/>
        <rFont val="Arial"/>
        <family val="2"/>
      </rPr>
      <t xml:space="preserve">
Mariscal Nieto / Torata</t>
    </r>
  </si>
  <si>
    <r>
      <t xml:space="preserve">Red Vial Nacional: PE-36A,
Tramo: </t>
    </r>
    <r>
      <rPr>
        <sz val="10"/>
        <rFont val="Arial"/>
        <family val="2"/>
      </rPr>
      <t>Torata - Humajalso,</t>
    </r>
    <r>
      <rPr>
        <b/>
        <sz val="10"/>
        <rFont val="Arial"/>
        <family val="2"/>
      </rPr>
      <t xml:space="preserve">
Sector: </t>
    </r>
    <r>
      <rPr>
        <sz val="10"/>
        <rFont val="Arial"/>
        <family val="2"/>
      </rPr>
      <t>Km 33+320 - Km 33+450</t>
    </r>
  </si>
  <si>
    <t>-17.078</t>
  </si>
  <si>
    <t>-70.842</t>
  </si>
  <si>
    <t>M23.03.32</t>
  </si>
  <si>
    <t>-4.946</t>
  </si>
  <si>
    <t>-80.258</t>
  </si>
  <si>
    <t>SERVICIO INTERRUMPIDO</t>
  </si>
  <si>
    <r>
      <t xml:space="preserve">TELEFÓNICA:
</t>
    </r>
    <r>
      <rPr>
        <sz val="10"/>
        <rFont val="Arial"/>
        <family val="2"/>
      </rPr>
      <t>Telefonía móvil Internet móvil</t>
    </r>
  </si>
  <si>
    <t>Maquinaria de  PVN
01 Cargador Frontal
01 Camión volquete</t>
  </si>
  <si>
    <t>M23.03.101</t>
  </si>
  <si>
    <t>-8.664</t>
  </si>
  <si>
    <t>-78.045</t>
  </si>
  <si>
    <t xml:space="preserve">Maquinaria de PVN
</t>
  </si>
  <si>
    <t>M23.03.176</t>
  </si>
  <si>
    <t>-11.271</t>
  </si>
  <si>
    <t>-77.325</t>
  </si>
  <si>
    <t>M23.03.198</t>
  </si>
  <si>
    <r>
      <t xml:space="preserve">Ayacucho
</t>
    </r>
    <r>
      <rPr>
        <sz val="10"/>
        <color theme="1"/>
        <rFont val="Arial"/>
        <family val="2"/>
      </rPr>
      <t>Lucanas / Llauta</t>
    </r>
  </si>
  <si>
    <t>-14.326</t>
  </si>
  <si>
    <t>-75.038</t>
  </si>
  <si>
    <t>M23.03.227</t>
  </si>
  <si>
    <t>M23.03.229</t>
  </si>
  <si>
    <r>
      <t xml:space="preserve">Ica
</t>
    </r>
    <r>
      <rPr>
        <sz val="10"/>
        <color theme="1"/>
        <rFont val="Arial"/>
        <family val="2"/>
      </rPr>
      <t>Palpa / Palpa</t>
    </r>
  </si>
  <si>
    <t>-14.417</t>
  </si>
  <si>
    <t>-75.115</t>
  </si>
  <si>
    <t>-14.430</t>
  </si>
  <si>
    <t>-75.122</t>
  </si>
  <si>
    <r>
      <t xml:space="preserve">Piura 
</t>
    </r>
    <r>
      <rPr>
        <sz val="10"/>
        <color theme="1"/>
        <rFont val="Arial"/>
        <family val="2"/>
      </rPr>
      <t>Huancabamba / Canchaque</t>
    </r>
  </si>
  <si>
    <t>M23.03.233</t>
  </si>
  <si>
    <t>-5.371</t>
  </si>
  <si>
    <t>-79.567</t>
  </si>
  <si>
    <t>M23.03.236</t>
  </si>
  <si>
    <r>
      <t>Red Vial Nacional: PE-02A,
Tramo:</t>
    </r>
    <r>
      <rPr>
        <sz val="10"/>
        <rFont val="Arial"/>
        <family val="2"/>
      </rPr>
      <t xml:space="preserve"> Dv. Palambla - Cruz Blanca,</t>
    </r>
    <r>
      <rPr>
        <b/>
        <sz val="10"/>
        <rFont val="Arial"/>
        <family val="2"/>
      </rPr>
      <t xml:space="preserve">
Sector:</t>
    </r>
    <r>
      <rPr>
        <sz val="10"/>
        <rFont val="Arial"/>
        <family val="2"/>
      </rPr>
      <t xml:space="preserve"> Las Minas Km 103+800</t>
    </r>
  </si>
  <si>
    <t>Maquinaria de PVN
02 Excavadora
03 Camión volquete</t>
  </si>
  <si>
    <t>-5.368</t>
  </si>
  <si>
    <t>-79.568</t>
  </si>
  <si>
    <t>M23.03.237</t>
  </si>
  <si>
    <t>M23.03.238</t>
  </si>
  <si>
    <t>M23.03.239</t>
  </si>
  <si>
    <t>-5.364</t>
  </si>
  <si>
    <t>-79.578</t>
  </si>
  <si>
    <t>-79.580</t>
  </si>
  <si>
    <t>METRAJE</t>
  </si>
  <si>
    <t>Vías afectadas (Metros)</t>
  </si>
  <si>
    <t>Dpto</t>
  </si>
  <si>
    <t>Áncash</t>
  </si>
  <si>
    <t>Puente</t>
  </si>
  <si>
    <t>Ruta</t>
  </si>
  <si>
    <t>PE-12A</t>
  </si>
  <si>
    <t>Afectación a puentes</t>
  </si>
  <si>
    <t>Antiguo Pte</t>
  </si>
  <si>
    <t>PE-5N</t>
  </si>
  <si>
    <t>28.09.22</t>
  </si>
  <si>
    <t>Previsto</t>
  </si>
  <si>
    <t>San Alejandro</t>
  </si>
  <si>
    <t>Casmiche</t>
  </si>
  <si>
    <t>PE-10A</t>
  </si>
  <si>
    <t>15.03.19</t>
  </si>
  <si>
    <t>Link:</t>
  </si>
  <si>
    <t>Reporte de afectaciones a vías departamentales y vecinales</t>
  </si>
  <si>
    <t xml:space="preserve">Link: </t>
  </si>
  <si>
    <t>Apoyo en atención de emergencias de Provias Descentralizado</t>
  </si>
  <si>
    <t>Maquinaria de PVN
01 Tractor oruga
03 Camión volquete</t>
  </si>
  <si>
    <t>Maquinaria de  PVN
01 Cargador frontal
02 Volquetes
01 Excabadora</t>
  </si>
  <si>
    <r>
      <t xml:space="preserve">Red Vial Nacional: PE-30D,
Tramo: </t>
    </r>
    <r>
      <rPr>
        <sz val="10"/>
        <rFont val="Arial"/>
        <family val="2"/>
      </rPr>
      <t>Tacarpo - Llauta,</t>
    </r>
    <r>
      <rPr>
        <b/>
        <sz val="10"/>
        <rFont val="Arial"/>
        <family val="2"/>
      </rPr>
      <t xml:space="preserve">
Sector: </t>
    </r>
    <r>
      <rPr>
        <sz val="10"/>
        <rFont val="Arial"/>
        <family val="2"/>
      </rPr>
      <t>Uspa Km 33+500</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</si>
  <si>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</si>
  <si>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</si>
  <si>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Áncash
Carlos Eduardo Cueva Figueroa - Jefe zonal
Correo: ccueva@pvn.gob.pe</t>
    </r>
  </si>
  <si>
    <t>M23.03.303</t>
  </si>
  <si>
    <r>
      <t>Piura</t>
    </r>
    <r>
      <rPr>
        <sz val="10"/>
        <color theme="1"/>
        <rFont val="Arial"/>
        <family val="2"/>
      </rPr>
      <t xml:space="preserve">
Sechura / Sechura</t>
    </r>
  </si>
  <si>
    <t xml:space="preserve">
</t>
  </si>
  <si>
    <t>-5.976</t>
  </si>
  <si>
    <r>
      <rPr>
        <b/>
        <sz val="10"/>
        <rFont val="Arial"/>
        <family val="2"/>
      </rPr>
      <t>PVN</t>
    </r>
    <r>
      <rPr>
        <sz val="10"/>
        <rFont val="Arial"/>
        <family val="2"/>
      </rPr>
      <t xml:space="preserve">
Administración Directa 
Jefatura zonal Piura - Tumbes
Pool Brayner Salguero Calle  - Jefe zonal
Correo: psalguero@pvn.gob.pe</t>
    </r>
  </si>
  <si>
    <t>-15.841</t>
  </si>
  <si>
    <t>-70.033</t>
  </si>
  <si>
    <t>M23.02.190</t>
  </si>
  <si>
    <r>
      <rPr>
        <b/>
        <sz val="10"/>
        <rFont val="Arial"/>
        <family val="2"/>
      </rPr>
      <t>PVN</t>
    </r>
    <r>
      <rPr>
        <sz val="10"/>
        <rFont val="Arial"/>
        <family val="2"/>
      </rPr>
      <t xml:space="preserve">
Administración Directa
Jefatura zonal Ucayali
Carlos Davila Rivadeneyra  - Jefe zonal
Correo: cdavila@pvn.gob.pe</t>
    </r>
  </si>
  <si>
    <r>
      <rPr>
        <b/>
        <sz val="10"/>
        <rFont val="Arial"/>
        <family val="2"/>
      </rPr>
      <t>PVN</t>
    </r>
    <r>
      <rPr>
        <sz val="10"/>
        <rFont val="Arial"/>
        <family val="2"/>
      </rPr>
      <t xml:space="preserve">
Administración por contrato
Jefatura zonal Ucayali
Carlos Davila Rivadeneyra  - Jefe zonal
Correo: cdavila@pvn.gob.pe</t>
    </r>
  </si>
  <si>
    <t>M23.03.328</t>
  </si>
  <si>
    <r>
      <t xml:space="preserve">Piura
</t>
    </r>
    <r>
      <rPr>
        <sz val="10"/>
        <color theme="1"/>
        <rFont val="Arial"/>
        <family val="2"/>
      </rPr>
      <t>Sechura / Sechura</t>
    </r>
  </si>
  <si>
    <t>-5.995</t>
  </si>
  <si>
    <t>-80.579</t>
  </si>
  <si>
    <t xml:space="preserve">Maquinaria de PVN
01 Excavadora
</t>
  </si>
  <si>
    <t>Maquinaria IIRSA NORTE</t>
  </si>
  <si>
    <t>M23.03.345</t>
  </si>
  <si>
    <t>-14.022</t>
  </si>
  <si>
    <t>-72.479</t>
  </si>
  <si>
    <t xml:space="preserve">Maquinaria de PVN
 </t>
  </si>
  <si>
    <t>M23.02.188</t>
  </si>
  <si>
    <t>-8.496</t>
  </si>
  <si>
    <t>-78.018</t>
  </si>
  <si>
    <t>TRÁNSITO NORMAL</t>
  </si>
  <si>
    <t>PVN
Administración por contrato
Jefatura zonal Puno
Roger Aguilar Araca - Jefe zonal
Correo: raguilar@pvn.gob.pe</t>
  </si>
  <si>
    <t>Etiquetas de fila</t>
  </si>
  <si>
    <t>Total general</t>
  </si>
  <si>
    <t>Cuenta de ESTADO</t>
  </si>
  <si>
    <t>(Varios elementos)</t>
  </si>
  <si>
    <t>-80.635</t>
  </si>
  <si>
    <t>Apurímac
Grau  / Huayllati</t>
  </si>
  <si>
    <t>Red Vial Nacional: PE-3SX
Tramo: Emp-PE 3SF(Progreso) - Matara
Sector: Chacapampa Km 0+000 - Km 34+200</t>
  </si>
  <si>
    <t>Precipitaciones pluviales - Asentamiento de plataforma
Debido a las precipitaciones pluviales, se produjo asentamiento de plataforma.   
29.03.23. PVN Zonal Apurímac informa que se viene coordinado la contratación de los servicios, para la reparación de la plataforma.
Challhuahuacho - Pamputa PE-3SF - PE-3SX</t>
  </si>
  <si>
    <t>PVN
Administración directa
Jefatura zonal Cusco Apurímac
Jaime Leonardo Huaman Cabrera
Correo: jlhuaman@pvn.gob.pe</t>
  </si>
  <si>
    <t>Piura
Sechura / Sechura</t>
  </si>
  <si>
    <t>Red Vial Nacional: PE-04,
Tramo: Emp. PE-1N (el cruce) Dv. Sechura (PE-1NK)
Sector: La Mina Km 6+000 - Km 6+100</t>
  </si>
  <si>
    <t>Precipitaciones pluviales - Socavación de Plataforma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29.03.23. PVN Zonal Piura - Tumbes informa que realiza las evaluaciones pertinentes para la toma de acciones correspondientes, luego que el nivel de agua baje en el sector afectado.
Ruta Alterna: PE-1N - Dv Catacaos (Emp. PE-1N) - Catacaos - La Unión - Sechura.</t>
  </si>
  <si>
    <t>PVN
Administración Directa
Jefatura zonal Piura - Tumbes
Pool Brayner Salguero Calle  - Jefe zonal
Correo: psalguero@pvn.gob.pe</t>
  </si>
  <si>
    <t>Ica
Palpa / Palpa</t>
  </si>
  <si>
    <t>Red Vial Nacional: PE-30D,
Tramo: Palpa - Llauta,
Sector: Tambo Km 15+500 - Km 33+500</t>
  </si>
  <si>
    <t>Precipitaciones pluviales - Pérdida de plataforma
Debido a las constantes lluvias en la zona, se produjo pérdida de plataforma.
29.03.23. PVN Zonal Ica realiza la eliminación de material de derrumbe</t>
  </si>
  <si>
    <t>PVN
Administración Directa
Jefatura zonal Ica       
Jean Pier Moscoso  - Jefe zonal
Correo:acojal@pvn.gob.pe</t>
  </si>
  <si>
    <t>Piura 
Huancabamba / Canchaque</t>
  </si>
  <si>
    <t>Red Vial Nacional: PE-02A,
Tramo: Dv. Palambla - Cruz Blanca,
Sector: Pte. Fierro Km 89+000</t>
  </si>
  <si>
    <t>Precipitaciones pluviales - Pérdida de plataforma
Debido a las precipitaciones pluviales, se produjo pérdida de plataforma.
29.03.23. PVN Zonal Piura - Tumbes informa que realizarán trabajos de recuperación de plataforma, mediante las actividades de apertura de trocha y carguío de rocas.
Ruta Alterna: Los Ranchos - Ruta vecinal.</t>
  </si>
  <si>
    <t>Red Vial Nacional: PE-02A,
Tramo: Dv. Palambla - Cruz Blanca,
Sector: La Sullanera Km 93+000</t>
  </si>
  <si>
    <t xml:space="preserve">Precipitaciones pluviales - Pérdida de plataforma
Debido a las precipitaciones pluviales, se produjo pérdida de plataforma.
29.03.23. PVN Zonal Piura - Tumbes realiza la gestión para la adquisición de combustible y contratación de los servicios de alquiler de maquinaria a todo costo y servicio de control de tránsito y seguridad vial del sector, se mantiene la transitabilidad vehicular interrumpida. 
Rutas alternas: Los Ranchos- Ruta vecinal. </t>
  </si>
  <si>
    <t>Red Vial Nacional: PE-02A,
Tramo: Dv. Palambla - Cruz Blanca,
Sector: Las Minas Km 102+300</t>
  </si>
  <si>
    <t>Red Vial Nacional: PE-02A,
Tramo: Dv. Palambla - Cruz Blanca,
Sector: Las Minas Km 103+800</t>
  </si>
  <si>
    <t>Red Vial Nacional: PE-02A,
Tramo: Dv. Palambla - Cruz Blanca,
Sector: Las Minas Km 104+500</t>
  </si>
  <si>
    <t>Lima
Huaura / Sayan</t>
  </si>
  <si>
    <t>Red Vial Nacional: PE-18
Tramo: OV Rio Seco-Sayan
Sector: El ahorcado Km 20+100 - Km 20+950</t>
  </si>
  <si>
    <t>Precipitaciones pluviales - Huaico
Debido a las constantes lluvias, se produjo el deslizamiento en la zona.
29.03.23. PVN Zonal Lima informa que continúa los trabajos de recuperación de plataforma mediante trabajos de descolmatación y conformación de plataforma con equipo mecánico.</t>
  </si>
  <si>
    <t>PVN
Administración por contrato
Jefatura zonal Lima                  Alfredo Antonio Cojal Del Solar 
Correo:acojal@pvn.gob.pe</t>
  </si>
  <si>
    <t>Puno
Puno / Puno</t>
  </si>
  <si>
    <t>Red Vial Nacional: PE-3S, 
Tramo: Puno - Desaguadero, 
Sector: Puente Ilave Km 1411+755 - Km 1505+486</t>
  </si>
  <si>
    <t>Acción humana - Manifestación
Debido a la coyuntura política actual, pobladores bloquean la vía.
29.03.23. PVN Puno informa que los manifestantes han vuelto a interrumpir el tránsito vehicular, han soldado de un extremo del puente con estructura metálica.</t>
  </si>
  <si>
    <t>PVN
Administración directa
Jefatura zonal Puno
Roger Aguilar Araca - Jefe zonal
Correo: raguilar@pvn.gob.pe</t>
  </si>
  <si>
    <t>Áncash 
Corongo / Bambas</t>
  </si>
  <si>
    <t>Red Vial Nacional: PE-3N, 
Tramo: Chuquicata - Pte Huarochirí,  
Sector: Huarochirí  Km 714+950- Km 740+600</t>
  </si>
  <si>
    <t>Precipitaciones pluviales - Derrumbe
Debido al deslizamiento de material suelto por las intensas lluvias en la zona, se produjo un huaico.
29.03.23. PVN Zonal la Libertad informa realiza limpieza de huaico y derrumbe, así como eliminación de material suelto.</t>
  </si>
  <si>
    <t>PVN
Administración Directa 
Jefatura zonal La Libertad
Carlos Alberto Lapoint Zavala - Jefe zonal
Correo: clapoint@pvn.gob.pe</t>
  </si>
  <si>
    <t>Piura
Piura / Tambo Grande</t>
  </si>
  <si>
    <t>Red Vial Nacional: PE-1NR, Tramo: Tambogrande - Chulucanas, 
Sector: Quebrada San Francisco Km 12+900</t>
  </si>
  <si>
    <t>Precipitaciones pluviales - Inundación
Debido a las intensas precipitaciones, se produjo una inundación en la vía.
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t>
  </si>
  <si>
    <t>PVN
Administración Directa 
Jefatura zonal Piura - Tumbes
Pool Brayner Salguero Calle  - Jefe zonal
Correo: psalguero@pvn.gob.pe</t>
  </si>
  <si>
    <t>Áncash
Pallasca / Tauca</t>
  </si>
  <si>
    <t xml:space="preserve">Red Vial Nacional: PE-3NA,
Tramo: Dv. Sihuas - Tauca,  
Sector: Hierbabuena Km 118+200- Km 118+300 </t>
  </si>
  <si>
    <t>Precipitaciones pluviales - Derrumbe
Debido a la inestabilidad de talud superior y lluvias en la zona, se produjo un deslizamiento de material.
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
Ruta Alterna: (AN 527) Trayectoria: Emp. PE-3N (ANCOS) - Santa Rosa - Miraflores - Llapo-Emp. PE-3NA.</t>
  </si>
  <si>
    <t>PVN
Administración Directa 
Jefatura zonal  Ancash
Carlos Eduardo Cueva Figueroa - Jefe zonal
Correo: ccueva@pvn.gob.pe</t>
  </si>
  <si>
    <t>Huancavelica
Castrovirreynna / Mollepampa</t>
  </si>
  <si>
    <t>Red Vial Nacional: PE-26A,
Tramo: Mollepampa - Cocas,  
Sector: Quincara Km 96+000 - Km 96+070</t>
  </si>
  <si>
    <t>Precipitaciones pluviales - Derrumbe
Debido a las intensas lluvias en la zona, se produjo derrumbe mayor sobre plataforma.
29.03.23. PVN Zonal Huancavelica informa que los trabajos de la limpieza del derrumbe se encuentran suspendidos.
Ruta alterna 1: Quincara - Cocas - Castrovirreyna - Ticrapo.
Ruta alterna 2: Quincara - Mollepampa - Ticrapo. Ruta alterna 2: Santa Ines Ticrapo (Ruta 280).</t>
  </si>
  <si>
    <t>PVN
Administración Directa 
Jefatura zonal Huancavelica
Hebert Taipe Hurtado - Jefe zonal
Correo: htaipe@pvn.gob.pe</t>
  </si>
  <si>
    <t>Puno
San Antonio de Putina / Putina</t>
  </si>
  <si>
    <t>Red Vial Nacional: PE-34Q, 
Tramo: Putina - Muñani, 
Sector: Putina Km 3+000 - Km 22+000</t>
  </si>
  <si>
    <t>Acción humana - Manifestación
Debido a la coyuntura política actual, pobladores bloquean la vía.
29.03.23. PVN Zonal Puno informa que el Conservador no realiza limpieza para no exponer a los trabajadores.</t>
  </si>
  <si>
    <r>
      <t xml:space="preserve">Piura
</t>
    </r>
    <r>
      <rPr>
        <sz val="10"/>
        <color theme="1"/>
        <rFont val="Arial"/>
        <family val="2"/>
      </rPr>
      <t>Morropón / Santo Domingo</t>
    </r>
  </si>
  <si>
    <r>
      <t>Red Vial Nacional: PE-34B, 
Tramo:</t>
    </r>
    <r>
      <rPr>
        <sz val="10"/>
        <rFont val="Arial"/>
        <family val="2"/>
      </rPr>
      <t xml:space="preserve"> Azángaro - Pte. Inambari, </t>
    </r>
    <r>
      <rPr>
        <b/>
        <sz val="10"/>
        <rFont val="Arial"/>
        <family val="2"/>
      </rPr>
      <t xml:space="preserve">
Sector: </t>
    </r>
    <r>
      <rPr>
        <sz val="10"/>
        <rFont val="Arial"/>
        <family val="2"/>
      </rPr>
      <t>Km 232+300 - Km 232+360</t>
    </r>
  </si>
  <si>
    <t>-5.810</t>
  </si>
  <si>
    <t>-81.046</t>
  </si>
  <si>
    <r>
      <rPr>
        <b/>
        <sz val="10"/>
        <rFont val="Arial"/>
        <family val="2"/>
      </rPr>
      <t>INTERSUR Concesiones</t>
    </r>
    <r>
      <rPr>
        <sz val="10"/>
        <rFont val="Arial"/>
        <family val="2"/>
      </rPr>
      <t xml:space="preserve">
Comunicación vía correo:
Félix Cuty Curi
Supervisor de Pesaje y Servicios
Correo: fcuty@intersur.com.pe</t>
    </r>
  </si>
  <si>
    <t>-5.926</t>
  </si>
  <si>
    <t>-77.933</t>
  </si>
  <si>
    <t>M23.04.27</t>
  </si>
  <si>
    <r>
      <t xml:space="preserve">Amazonas
</t>
    </r>
    <r>
      <rPr>
        <sz val="10"/>
        <color theme="1"/>
        <rFont val="Arial"/>
        <family val="2"/>
      </rPr>
      <t>Bongará / Jazan</t>
    </r>
  </si>
  <si>
    <r>
      <t xml:space="preserve">PVN
</t>
    </r>
    <r>
      <rPr>
        <sz val="10"/>
        <rFont val="Arial"/>
        <family val="2"/>
      </rPr>
      <t>Administración Directa 
Jefatura zonal La Libertad
Carlos Alberto Lapoint Zavala - Jefe zonal
Correo: clapoint@pvn.gob.pe</t>
    </r>
  </si>
  <si>
    <t>M23.04.64</t>
  </si>
  <si>
    <r>
      <t xml:space="preserve">San Martín 
</t>
    </r>
    <r>
      <rPr>
        <sz val="10"/>
        <color theme="1"/>
        <rFont val="Arial"/>
        <family val="2"/>
      </rPr>
      <t>Lamas / Cacatachi</t>
    </r>
  </si>
  <si>
    <t>-6.484</t>
  </si>
  <si>
    <t>-76.482</t>
  </si>
  <si>
    <t>M23.04.65</t>
  </si>
  <si>
    <r>
      <t xml:space="preserve">San Martín 
</t>
    </r>
    <r>
      <rPr>
        <sz val="10"/>
        <color theme="1"/>
        <rFont val="Arial"/>
        <family val="2"/>
      </rPr>
      <t>Lamas / Lamas</t>
    </r>
  </si>
  <si>
    <t>-6.444</t>
  </si>
  <si>
    <t>-76.569</t>
  </si>
  <si>
    <t>M23.04.70</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</si>
  <si>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63+220 - Km 63+240</t>
    </r>
  </si>
  <si>
    <t>-5.814</t>
  </si>
  <si>
    <t>-81.043</t>
  </si>
  <si>
    <t>M23.04.71</t>
  </si>
  <si>
    <r>
      <t xml:space="preserve">Red Vial Nacional: PE-04, 
Tramo: </t>
    </r>
    <r>
      <rPr>
        <sz val="10"/>
        <rFont val="Arial"/>
        <family val="2"/>
      </rPr>
      <t xml:space="preserve">Dv. Sechura (PE-1NK) - Bayovar - Terminal Bayovar - Bapo,  </t>
    </r>
    <r>
      <rPr>
        <b/>
        <sz val="10"/>
        <rFont val="Arial"/>
        <family val="2"/>
      </rPr>
      <t xml:space="preserve">
Sector: </t>
    </r>
    <r>
      <rPr>
        <sz val="10"/>
        <rFont val="Arial"/>
        <family val="2"/>
      </rPr>
      <t>Puerto Rico  Km 64+510 - Km 64+530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</si>
  <si>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17+392 - Km 17+517</t>
    </r>
  </si>
  <si>
    <r>
      <rPr>
        <b/>
        <sz val="10"/>
        <rFont val="Arial"/>
        <family val="2"/>
      </rPr>
      <t>COVISUR</t>
    </r>
    <r>
      <rPr>
        <sz val="10"/>
        <rFont val="Arial"/>
        <family val="2"/>
      </rPr>
      <t xml:space="preserve">
Comunicación vía correo:
Operadora de Central de Emergencias
Correo: central@covisur.com.pe</t>
    </r>
  </si>
  <si>
    <r>
      <rPr>
        <b/>
        <sz val="10"/>
        <rFont val="Arial"/>
        <family val="2"/>
      </rPr>
      <t>IIRSA NORTE</t>
    </r>
    <r>
      <rPr>
        <sz val="10"/>
        <rFont val="Arial"/>
        <family val="2"/>
      </rPr>
      <t xml:space="preserve">
Comunicación vía correo:
Centro de Control de Operaciones
Correo: cco.norte@iirsanorte.com.pe
</t>
    </r>
  </si>
  <si>
    <r>
      <t>Red Vial Nacional: PE-04,</t>
    </r>
    <r>
      <rPr>
        <sz val="10"/>
        <color theme="1"/>
        <rFont val="Arial"/>
        <family val="2"/>
      </rPr>
      <t xml:space="preserve">
</t>
    </r>
    <r>
      <rPr>
        <b/>
        <sz val="10"/>
        <color theme="1"/>
        <rFont val="Arial"/>
        <family val="2"/>
      </rPr>
      <t>Tramo:</t>
    </r>
    <r>
      <rPr>
        <sz val="10"/>
        <color theme="1"/>
        <rFont val="Arial"/>
        <family val="2"/>
      </rPr>
      <t xml:space="preserve"> Emp. PE-1N (El Cruce) Dv. Sechura (PE-1NK),
</t>
    </r>
    <r>
      <rPr>
        <b/>
        <sz val="10"/>
        <color theme="1"/>
        <rFont val="Arial"/>
        <family val="2"/>
      </rPr>
      <t>Sector:</t>
    </r>
    <r>
      <rPr>
        <sz val="10"/>
        <color theme="1"/>
        <rFont val="Arial"/>
        <family val="2"/>
      </rPr>
      <t xml:space="preserve"> La Mina Km 6+000 - Km 6+100</t>
    </r>
  </si>
  <si>
    <r>
      <t>Piura</t>
    </r>
    <r>
      <rPr>
        <sz val="10"/>
        <color theme="1"/>
        <rFont val="Arial"/>
        <family val="2"/>
      </rPr>
      <t xml:space="preserve">
Morropón / Morropón</t>
    </r>
  </si>
  <si>
    <r>
      <t xml:space="preserve">Red Vial Nacional: PE-36A,
Tramo: </t>
    </r>
    <r>
      <rPr>
        <sz val="10"/>
        <rFont val="Arial"/>
        <family val="2"/>
      </rPr>
      <t>Torata - Humajalso</t>
    </r>
    <r>
      <rPr>
        <b/>
        <sz val="10"/>
        <rFont val="Arial"/>
        <family val="2"/>
      </rPr>
      <t xml:space="preserve">,
Sector: </t>
    </r>
    <r>
      <rPr>
        <sz val="10"/>
        <rFont val="Arial"/>
        <family val="2"/>
      </rPr>
      <t>Km 36+410 - Km 36+450</t>
    </r>
  </si>
  <si>
    <t>M23.02.204</t>
  </si>
  <si>
    <t>M23.02.205</t>
  </si>
  <si>
    <t>-</t>
  </si>
  <si>
    <r>
      <t xml:space="preserve">Red Vial Nacional: PE-5N,
Tramo: </t>
    </r>
    <r>
      <rPr>
        <sz val="10"/>
        <rFont val="Arial"/>
        <family val="2"/>
      </rPr>
      <t xml:space="preserve">Rioja - Tarapoto,
</t>
    </r>
    <r>
      <rPr>
        <b/>
        <sz val="10"/>
        <rFont val="Arial"/>
        <family val="2"/>
      </rPr>
      <t xml:space="preserve">Sector: </t>
    </r>
    <r>
      <rPr>
        <sz val="10"/>
        <rFont val="Arial"/>
        <family val="2"/>
      </rPr>
      <t>Km 973+ 300 - Km 973+500 (Local 570+300 km 570+500)</t>
    </r>
  </si>
  <si>
    <t>M23.04.172</t>
  </si>
  <si>
    <r>
      <t xml:space="preserve">Piura  
</t>
    </r>
    <r>
      <rPr>
        <sz val="10"/>
        <color theme="1"/>
        <rFont val="Arial"/>
        <family val="2"/>
      </rPr>
      <t>Huancabamba / Huarmaca</t>
    </r>
  </si>
  <si>
    <t>-5.925</t>
  </si>
  <si>
    <t>-79.551</t>
  </si>
  <si>
    <r>
      <t xml:space="preserve">Red Vial Nacional: PE-5N,
Tramo: </t>
    </r>
    <r>
      <rPr>
        <sz val="10"/>
        <rFont val="Arial"/>
        <family val="2"/>
      </rPr>
      <t>Corral Quemado - Rioja,</t>
    </r>
    <r>
      <rPr>
        <b/>
        <sz val="10"/>
        <rFont val="Arial"/>
        <family val="2"/>
      </rPr>
      <t xml:space="preserve">
Sector: </t>
    </r>
    <r>
      <rPr>
        <sz val="10"/>
        <rFont val="Arial"/>
        <family val="2"/>
      </rPr>
      <t>Km 1255+850 - Km 1255+895 (Km 315+850  Km 315+895)</t>
    </r>
  </si>
  <si>
    <r>
      <t xml:space="preserve">Red Vial Nacional: PE-5N,
Tramo: </t>
    </r>
    <r>
      <rPr>
        <sz val="10"/>
        <rFont val="Arial"/>
        <family val="2"/>
      </rPr>
      <t xml:space="preserve">Rioja - Tarapoto, 
</t>
    </r>
    <r>
      <rPr>
        <b/>
        <sz val="10"/>
        <rFont val="Arial"/>
        <family val="2"/>
      </rPr>
      <t xml:space="preserve">Sector: </t>
    </r>
    <r>
      <rPr>
        <sz val="10"/>
        <rFont val="Arial"/>
        <family val="2"/>
      </rPr>
      <t>Km 960+500 - 960+560
 (Local 588+500 - Km 588+560)</t>
    </r>
  </si>
  <si>
    <t>M23.03.399</t>
  </si>
  <si>
    <r>
      <t xml:space="preserve">Amazonas  
</t>
    </r>
    <r>
      <rPr>
        <sz val="10"/>
        <color theme="1"/>
        <rFont val="Arial"/>
        <family val="2"/>
      </rPr>
      <t>Utcubamba / Jamalca</t>
    </r>
  </si>
  <si>
    <t>-5.886</t>
  </si>
  <si>
    <t>-78.165</t>
  </si>
  <si>
    <t>M23.03.398</t>
  </si>
  <si>
    <t>-5.858</t>
  </si>
  <si>
    <t>-78.225</t>
  </si>
  <si>
    <t>-5.787</t>
  </si>
  <si>
    <t>-79.431</t>
  </si>
  <si>
    <r>
      <t xml:space="preserve">BITEL:
</t>
    </r>
    <r>
      <rPr>
        <sz val="10"/>
        <rFont val="Arial"/>
        <family val="2"/>
      </rPr>
      <t>Telefonía móvil Internet móvil</t>
    </r>
  </si>
  <si>
    <t>M23.03.400</t>
  </si>
  <si>
    <t>Maquinaria de PVN
01 Excavadora
01 Camión volquete</t>
  </si>
  <si>
    <t>M23.04.33</t>
  </si>
  <si>
    <r>
      <t xml:space="preserve">Lambayeque
</t>
    </r>
    <r>
      <rPr>
        <sz val="10"/>
        <color theme="1"/>
        <rFont val="Arial"/>
        <family val="2"/>
      </rPr>
      <t>Lambayeque / Olmos</t>
    </r>
  </si>
  <si>
    <t>-5.609</t>
  </si>
  <si>
    <t>-79.897</t>
  </si>
  <si>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1294+935 - Km 1294 950 (Local Km 256+935 - Km 256+965)</t>
    </r>
  </si>
  <si>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</si>
  <si>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t>M23.04.255</t>
  </si>
  <si>
    <r>
      <t xml:space="preserve">PVN
</t>
    </r>
    <r>
      <rPr>
        <sz val="10"/>
        <rFont val="Arial"/>
        <family val="2"/>
      </rPr>
      <t>Administración Directa
Jefatura zonal San Martín - Loreto
Rafael Gatica Vega  - Jefe zonal
Correo: rgatica@pvn.gob.pe</t>
    </r>
  </si>
  <si>
    <t>-7.529</t>
  </si>
  <si>
    <t>-76.671</t>
  </si>
  <si>
    <r>
      <t>OSIPTEL</t>
    </r>
    <r>
      <rPr>
        <sz val="10"/>
        <rFont val="Arial"/>
        <family val="2"/>
      </rPr>
      <t xml:space="preserve">
Comunicación vía correo:
Samuel Jurado Aponte
Supervisor Especialista
Dirección de Fiscalización e Instrucción
Correo: sjurado@osiptel.gob.pe
</t>
    </r>
    <r>
      <rPr>
        <b/>
        <sz val="10"/>
        <rFont val="Arial"/>
        <family val="2"/>
      </rPr>
      <t>TELEFÓNICA</t>
    </r>
    <r>
      <rPr>
        <sz val="10"/>
        <rFont val="Arial"/>
        <family val="2"/>
      </rPr>
      <t xml:space="preserve">
Comunicación vía telefónica
Jefe de Continuidad Operativa
Luis Carlos Fajardo Moretti 
</t>
    </r>
  </si>
  <si>
    <r>
      <t xml:space="preserve">
OSIPTEL</t>
    </r>
    <r>
      <rPr>
        <sz val="10"/>
        <rFont val="Arial"/>
        <family val="2"/>
      </rPr>
      <t xml:space="preserve">
Comunicación vía correo:
Samuel Jurado Aponte
Supervisor Especialista
Dirección de Fiscalización e Instrucción
Correo: sjurado@osiptel.gob.pe
</t>
    </r>
    <r>
      <rPr>
        <b/>
        <sz val="10"/>
        <rFont val="Arial"/>
        <family val="2"/>
      </rPr>
      <t>BITEL</t>
    </r>
    <r>
      <rPr>
        <sz val="10"/>
        <rFont val="Arial"/>
        <family val="2"/>
      </rPr>
      <t xml:space="preserve">
Comunicación vía telefónica
Centro de Operaciones
Luis Márquez
</t>
    </r>
  </si>
  <si>
    <t xml:space="preserve">Maquinaria de PVN
</t>
  </si>
  <si>
    <t>M23.05.26</t>
  </si>
  <si>
    <t>-80.183</t>
  </si>
  <si>
    <t>-5.037</t>
  </si>
  <si>
    <t>Infraestructura</t>
  </si>
  <si>
    <r>
      <rPr>
        <b/>
        <sz val="10"/>
        <rFont val="Arial"/>
        <family val="2"/>
      </rPr>
      <t xml:space="preserve">CORPAC </t>
    </r>
    <r>
      <rPr>
        <sz val="10"/>
        <rFont val="Arial"/>
        <family val="2"/>
      </rPr>
      <t xml:space="preserve">
Comunicación vía correo:
Operador COE
Correo: coe-callao@corpac.gob.pe
</t>
    </r>
    <r>
      <rPr>
        <b/>
        <sz val="10"/>
        <rFont val="Arial"/>
        <family val="2"/>
      </rPr>
      <t/>
    </r>
  </si>
  <si>
    <t>-5.158</t>
  </si>
  <si>
    <t>-80.083</t>
  </si>
  <si>
    <t>M23.05.28</t>
  </si>
  <si>
    <t>M23.05.29</t>
  </si>
  <si>
    <t>M23.05.33</t>
  </si>
  <si>
    <r>
      <t xml:space="preserve">Áncash 
</t>
    </r>
    <r>
      <rPr>
        <sz val="10"/>
        <color theme="1"/>
        <rFont val="Arial"/>
        <family val="2"/>
      </rPr>
      <t>Corongo / Yupan</t>
    </r>
  </si>
  <si>
    <t>-8.672</t>
  </si>
  <si>
    <t>-78.019</t>
  </si>
  <si>
    <t>-77.973</t>
  </si>
  <si>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</si>
  <si>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r>
      <t xml:space="preserve">San Martín
</t>
    </r>
    <r>
      <rPr>
        <sz val="10"/>
        <color theme="1"/>
        <rFont val="Arial"/>
        <family val="2"/>
      </rPr>
      <t>Mariscal Cáceres / Campanilla</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</si>
  <si>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 y Km 274+270 - Km 268+030</t>
    </r>
  </si>
  <si>
    <t>M23.05.48</t>
  </si>
  <si>
    <t>-5.144</t>
  </si>
  <si>
    <t>-80.084</t>
  </si>
  <si>
    <r>
      <t>Red Vial Nacional: PE-1NR,</t>
    </r>
    <r>
      <rPr>
        <sz val="10"/>
        <color theme="1"/>
        <rFont val="Arial"/>
        <family val="2"/>
      </rPr>
      <t xml:space="preserve">
</t>
    </r>
    <r>
      <rPr>
        <b/>
        <sz val="10"/>
        <color theme="1"/>
        <rFont val="Arial"/>
        <family val="2"/>
      </rPr>
      <t>Tramo:</t>
    </r>
    <r>
      <rPr>
        <sz val="10"/>
        <color theme="1"/>
        <rFont val="Arial"/>
        <family val="2"/>
      </rPr>
      <t xml:space="preserve"> Tambogrande - Chulucanas,
</t>
    </r>
    <r>
      <rPr>
        <b/>
        <sz val="10"/>
        <color theme="1"/>
        <rFont val="Arial"/>
        <family val="2"/>
      </rPr>
      <t>Sector:</t>
    </r>
    <r>
      <rPr>
        <sz val="10"/>
        <color theme="1"/>
        <rFont val="Arial"/>
        <family val="2"/>
      </rPr>
      <t xml:space="preserve"> Sol Km 27+900 - Km 28+000</t>
    </r>
  </si>
  <si>
    <r>
      <t xml:space="preserve">Red Vial Nacional: PE-3N,
Tramo: </t>
    </r>
    <r>
      <rPr>
        <sz val="10"/>
        <rFont val="Arial"/>
        <family val="2"/>
      </rPr>
      <t xml:space="preserve">Dv. Olmos - Corral Quemado,
</t>
    </r>
    <r>
      <rPr>
        <b/>
        <sz val="10"/>
        <rFont val="Arial"/>
        <family val="2"/>
      </rPr>
      <t>Sector:</t>
    </r>
    <r>
      <rPr>
        <sz val="10"/>
        <rFont val="Arial"/>
        <family val="2"/>
      </rPr>
      <t xml:space="preserve"> Km 1630+850 (Local Km 61+050 - Km 61+150)</t>
    </r>
  </si>
  <si>
    <r>
      <t>Piura</t>
    </r>
    <r>
      <rPr>
        <sz val="10"/>
        <color theme="1"/>
        <rFont val="Arial"/>
        <family val="2"/>
      </rPr>
      <t xml:space="preserve">
Morropón / Chulucanas</t>
    </r>
  </si>
  <si>
    <r>
      <t xml:space="preserve">Áncash 
</t>
    </r>
    <r>
      <rPr>
        <sz val="10"/>
        <color theme="1"/>
        <rFont val="Arial"/>
        <family val="2"/>
      </rPr>
      <t>Santa / Chimbote</t>
    </r>
  </si>
  <si>
    <t>-8.891</t>
  </si>
  <si>
    <t>-78.565</t>
  </si>
  <si>
    <t>M23.05.88</t>
  </si>
  <si>
    <r>
      <t xml:space="preserve">Piura
</t>
    </r>
    <r>
      <rPr>
        <sz val="10"/>
        <color theme="1"/>
        <rFont val="Arial"/>
        <family val="2"/>
      </rPr>
      <t>Piura / Castilla</t>
    </r>
  </si>
  <si>
    <t>M23.05.106</t>
  </si>
  <si>
    <r>
      <t>Red Vial Nacional: PE-1NR,
Tramo:</t>
    </r>
    <r>
      <rPr>
        <sz val="10"/>
        <rFont val="Arial"/>
        <family val="2"/>
      </rPr>
      <t xml:space="preserve"> Pte. La Gallega - Curilcas,</t>
    </r>
    <r>
      <rPr>
        <b/>
        <sz val="10"/>
        <rFont val="Arial"/>
        <family val="2"/>
      </rPr>
      <t xml:space="preserve">
Sector: </t>
    </r>
    <r>
      <rPr>
        <sz val="10"/>
        <rFont val="Arial"/>
        <family val="2"/>
      </rPr>
      <t>Chalaco Km 121+000 - Km 131+000</t>
    </r>
  </si>
  <si>
    <t>-5.046</t>
  </si>
  <si>
    <t>-79.817</t>
  </si>
  <si>
    <t>-5.202</t>
  </si>
  <si>
    <t>-80.620</t>
  </si>
  <si>
    <t>M23.05.108</t>
  </si>
  <si>
    <r>
      <t>Red Vial Nacional: PE-1NJ Tramo:</t>
    </r>
    <r>
      <rPr>
        <sz val="10"/>
        <rFont val="Arial"/>
        <family val="2"/>
      </rPr>
      <t xml:space="preserve"> Puente Primavera-Av. Guardia Civil- Av Luis Montero-Av Progreso-Dv. Catacaos </t>
    </r>
    <r>
      <rPr>
        <b/>
        <sz val="10"/>
        <rFont val="Arial"/>
        <family val="2"/>
      </rPr>
      <t xml:space="preserve">
Sector: </t>
    </r>
    <r>
      <rPr>
        <sz val="10"/>
        <rFont val="Arial"/>
        <family val="2"/>
      </rPr>
      <t>Progreso Km 256+370- 256+530</t>
    </r>
  </si>
  <si>
    <t xml:space="preserve">Maquinaria PVN
01 Motoniveladora 
</t>
  </si>
  <si>
    <t>M23.05.125</t>
  </si>
  <si>
    <t>-5.143</t>
  </si>
  <si>
    <t>-79.918</t>
  </si>
  <si>
    <r>
      <t xml:space="preserve">Áncash
</t>
    </r>
    <r>
      <rPr>
        <sz val="10"/>
        <color theme="1"/>
        <rFont val="Arial"/>
        <family val="2"/>
      </rPr>
      <t>Santa / Chimbote</t>
    </r>
  </si>
  <si>
    <r>
      <rPr>
        <b/>
        <sz val="10"/>
        <rFont val="Arial"/>
        <family val="2"/>
      </rPr>
      <t>PVN</t>
    </r>
    <r>
      <rPr>
        <sz val="10"/>
        <rFont val="Arial"/>
        <family val="2"/>
      </rPr>
      <t xml:space="preserve">
Administración Directa
Jefatura zonal Piura - Tumbes
Pool Brayner Salguero Calle - Jefe zonal
Correo: psalguero@pvn.gob.pe</t>
    </r>
  </si>
  <si>
    <r>
      <rPr>
        <b/>
        <sz val="10"/>
        <rFont val="Arial"/>
        <family val="2"/>
      </rPr>
      <t>PVN</t>
    </r>
    <r>
      <rPr>
        <sz val="10"/>
        <rFont val="Arial"/>
        <family val="2"/>
      </rPr>
      <t xml:space="preserve">
Administración Directa 
Jefatura zonal Piura - Tumbes
Pool Brayner Salguero Calle - Jefe zonal
Correo: psalguero@pvn.gob.pe</t>
    </r>
  </si>
  <si>
    <r>
      <t xml:space="preserve">Piura
</t>
    </r>
    <r>
      <rPr>
        <sz val="10"/>
        <color theme="1"/>
        <rFont val="Arial"/>
        <family val="2"/>
      </rPr>
      <t>Piura / Tambo Grande</t>
    </r>
  </si>
  <si>
    <t>Maquinaria IIRSA NORTE
01 Excavadora
01 Rodillo
01 Camión Volquete</t>
  </si>
  <si>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</si>
  <si>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Lambayeque
Berenita Del Rosario Rodriguez - Jefe zonal
Correo: clapoint@pvn.gob.pe</t>
    </r>
  </si>
  <si>
    <r>
      <t xml:space="preserve">PVN
</t>
    </r>
    <r>
      <rPr>
        <sz val="10"/>
        <rFont val="Arial"/>
        <family val="2"/>
      </rPr>
      <t>Administración Directa
Jefatura zonal Amazonas
Wilder Vásquez Amambal - Jefe zonal
Correo: wvasqueza@pvn.gob.pe</t>
    </r>
  </si>
  <si>
    <r>
      <t xml:space="preserve">Lambayeque
</t>
    </r>
    <r>
      <rPr>
        <sz val="10"/>
        <color theme="1"/>
        <rFont val="Arial"/>
        <family val="2"/>
      </rPr>
      <t>Lambayeque / Lambayeque</t>
    </r>
  </si>
  <si>
    <t>M23.06.46</t>
  </si>
  <si>
    <t>-6.603</t>
  </si>
  <si>
    <t>-79.881</t>
  </si>
  <si>
    <t xml:space="preserve">Maquinaria de PVN
01 Motoniveladora
01 Rodillo Liso
</t>
  </si>
  <si>
    <r>
      <t>Red Vial Nacional: PE-1NJ,</t>
    </r>
    <r>
      <rPr>
        <sz val="10"/>
        <rFont val="Arial"/>
        <family val="2"/>
      </rPr>
      <t xml:space="preserve">
</t>
    </r>
    <r>
      <rPr>
        <b/>
        <sz val="10"/>
        <rFont val="Arial"/>
        <family val="2"/>
      </rPr>
      <t xml:space="preserve">Tramo: </t>
    </r>
    <r>
      <rPr>
        <sz val="10"/>
        <rFont val="Arial"/>
        <family val="2"/>
      </rPr>
      <t xml:space="preserve">Carretera nacional pavimentada PE 1NJ: EMP PE-1N (Dv. Mochumi) - Dv. Olmos (PE-4B), 
</t>
    </r>
    <r>
      <rPr>
        <b/>
        <sz val="10"/>
        <rFont val="Arial"/>
        <family val="2"/>
      </rPr>
      <t>Sector:</t>
    </r>
    <r>
      <rPr>
        <sz val="10"/>
        <rFont val="Arial"/>
        <family val="2"/>
      </rPr>
      <t xml:space="preserve"> Punto Cuatro Km 9+057 - Km 9+185 </t>
    </r>
  </si>
  <si>
    <r>
      <t xml:space="preserve">Piura
</t>
    </r>
    <r>
      <rPr>
        <sz val="10"/>
        <color theme="1"/>
        <rFont val="Arial"/>
        <family val="2"/>
      </rPr>
      <t>Morropón / Chalaco</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</si>
  <si>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Santo Domingo Km 105+000 - Km 111+000.</t>
    </r>
  </si>
  <si>
    <t xml:space="preserve">
</t>
  </si>
  <si>
    <t>-5.049</t>
  </si>
  <si>
    <t>-79.854</t>
  </si>
  <si>
    <t>M23.06.56</t>
  </si>
  <si>
    <t>M23.06.57</t>
  </si>
  <si>
    <t>-5.036</t>
  </si>
  <si>
    <t>-79.846</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</si>
  <si>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111+000 - Km 121+000</t>
    </r>
  </si>
  <si>
    <r>
      <t xml:space="preserve">CLARO: 
</t>
    </r>
    <r>
      <rPr>
        <sz val="11"/>
        <color theme="1"/>
        <rFont val="Frutiger-Light"/>
        <family val="2"/>
      </rPr>
      <t>Telefonía móvil Internet móvil</t>
    </r>
  </si>
  <si>
    <t>M22.03.167</t>
  </si>
  <si>
    <r>
      <t xml:space="preserve">Cajamarca
</t>
    </r>
    <r>
      <rPr>
        <sz val="10"/>
        <color theme="1"/>
        <rFont val="Arial"/>
        <family val="2"/>
      </rPr>
      <t>Chota / Cochabamba</t>
    </r>
  </si>
  <si>
    <r>
      <t xml:space="preserve">Red Vial Nacional: PE-3N,
Tramo: </t>
    </r>
    <r>
      <rPr>
        <sz val="10"/>
        <rFont val="Arial"/>
        <family val="2"/>
      </rPr>
      <t>Cutervo - Cochabamba,</t>
    </r>
    <r>
      <rPr>
        <b/>
        <sz val="10"/>
        <rFont val="Arial"/>
        <family val="2"/>
      </rPr>
      <t xml:space="preserve">
Sector: </t>
    </r>
    <r>
      <rPr>
        <sz val="10"/>
        <rFont val="Arial"/>
        <family val="2"/>
      </rPr>
      <t>Llanduma Km 1458+490 - 1458+520 (Local Km 5+490 - Km 5+520)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</si>
  <si>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</si>
  <si>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</si>
  <si>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-6.468</t>
  </si>
  <si>
    <t>-78.857</t>
  </si>
  <si>
    <t>M19.03.205</t>
  </si>
  <si>
    <r>
      <t xml:space="preserve">La Libertad
</t>
    </r>
    <r>
      <rPr>
        <sz val="10"/>
        <color theme="1"/>
        <rFont val="Arial"/>
        <family val="2"/>
      </rPr>
      <t>Otuzco / Otuzco</t>
    </r>
  </si>
  <si>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</si>
  <si>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t>-7.978</t>
  </si>
  <si>
    <t>-78.646</t>
  </si>
  <si>
    <t>-5.829</t>
  </si>
  <si>
    <t>-81.031</t>
  </si>
  <si>
    <r>
      <t xml:space="preserve">Red Vial Nacional: PE-04, 
Tramo: </t>
    </r>
    <r>
      <rPr>
        <sz val="10"/>
        <rFont val="Arial"/>
        <family val="2"/>
      </rPr>
      <t xml:space="preserve">Dv. Sechura (PE-1NK) - Bapo,  </t>
    </r>
    <r>
      <rPr>
        <b/>
        <sz val="10"/>
        <rFont val="Arial"/>
        <family val="2"/>
      </rPr>
      <t xml:space="preserve">
Sector: </t>
    </r>
    <r>
      <rPr>
        <sz val="10"/>
        <rFont val="Arial"/>
        <family val="2"/>
      </rPr>
      <t>Puerto Rico Km 61+680 - Km 61+700</t>
    </r>
  </si>
  <si>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15+457 - Km 15+541</t>
    </r>
  </si>
  <si>
    <t>M23.03.403</t>
  </si>
  <si>
    <t>M23.04.263</t>
  </si>
  <si>
    <r>
      <rPr>
        <b/>
        <sz val="10"/>
        <rFont val="Arial"/>
        <family val="2"/>
      </rPr>
      <t>PVN</t>
    </r>
    <r>
      <rPr>
        <sz val="10"/>
        <rFont val="Arial"/>
        <family val="2"/>
      </rPr>
      <t xml:space="preserve">
Administración por contrato  
Jefatura zonal Piura - Tumbes
Pool Brayner Salguero Calle  - Jefe zonal
Correo: psalguero@pvn.gob.pe</t>
    </r>
  </si>
  <si>
    <r>
      <rPr>
        <b/>
        <sz val="10"/>
        <rFont val="Arial"/>
        <family val="2"/>
      </rPr>
      <t xml:space="preserve">PVN
</t>
    </r>
    <r>
      <rPr>
        <sz val="10"/>
        <rFont val="Arial"/>
        <family val="2"/>
      </rPr>
      <t>Administración Directa
Jefatura zonal Piura - Tumbes
Pool Brayner Salguero Calle - Jefe zonal
Correo: psalguero@pvn.gob.pe</t>
    </r>
  </si>
  <si>
    <t>06.02.23</t>
  </si>
  <si>
    <r>
      <t xml:space="preserve">Cajamarca
</t>
    </r>
    <r>
      <rPr>
        <sz val="10"/>
        <color theme="1"/>
        <rFont val="Arial"/>
        <family val="2"/>
      </rPr>
      <t>Contumaza / Chilete</t>
    </r>
  </si>
  <si>
    <r>
      <t xml:space="preserve">PVN
</t>
    </r>
    <r>
      <rPr>
        <sz val="10"/>
        <rFont val="Arial"/>
        <family val="2"/>
      </rPr>
      <t>Administración Directa
Jefatura zonal Cajamarca
Fernando Blas Diaz- Jefe zonal
Correo: fblas@pvn.gob.pe</t>
    </r>
  </si>
  <si>
    <t>-7.267</t>
  </si>
  <si>
    <t>-78.830</t>
  </si>
  <si>
    <t>M23.06.81</t>
  </si>
  <si>
    <t>M23.06.88</t>
  </si>
  <si>
    <r>
      <t xml:space="preserve">Huánuco
</t>
    </r>
    <r>
      <rPr>
        <sz val="10"/>
        <color theme="1"/>
        <rFont val="Arial"/>
        <family val="2"/>
      </rPr>
      <t>Marañón / Cholon</t>
    </r>
  </si>
  <si>
    <t>-8.614</t>
  </si>
  <si>
    <t>-76.704</t>
  </si>
  <si>
    <t>19.06.23</t>
  </si>
  <si>
    <r>
      <t xml:space="preserve">PVN
</t>
    </r>
    <r>
      <rPr>
        <sz val="10"/>
        <rFont val="Arial"/>
        <family val="2"/>
      </rPr>
      <t>Administración Directa 
Jefatura zonal Huancavelica
Hebert Taipe Hurtado - Jefe zonal
Correo: htaipe@pvn.gob.pe</t>
    </r>
  </si>
  <si>
    <r>
      <t xml:space="preserve">Amazonas
</t>
    </r>
    <r>
      <rPr>
        <sz val="10"/>
        <color theme="1"/>
        <rFont val="Arial"/>
        <family val="2"/>
      </rPr>
      <t>Bongará / Florida</t>
    </r>
  </si>
  <si>
    <r>
      <t xml:space="preserve">Red Vial Nacional: PE-5N,
Tramo: </t>
    </r>
    <r>
      <rPr>
        <sz val="10"/>
        <rFont val="Arial"/>
        <family val="2"/>
      </rPr>
      <t>Corral Quemado - Rioja,</t>
    </r>
    <r>
      <rPr>
        <b/>
        <sz val="10"/>
        <rFont val="Arial"/>
        <family val="2"/>
      </rPr>
      <t xml:space="preserve">
Sector: </t>
    </r>
    <r>
      <rPr>
        <sz val="10"/>
        <rFont val="Arial"/>
        <family val="2"/>
      </rPr>
      <t>Km 1246+415 (Km 306+415)</t>
    </r>
  </si>
  <si>
    <t>-5.884</t>
  </si>
  <si>
    <t>M23.06.99</t>
  </si>
  <si>
    <r>
      <rPr>
        <b/>
        <sz val="10"/>
        <rFont val="Arial"/>
        <family val="2"/>
      </rPr>
      <t>PVN</t>
    </r>
    <r>
      <rPr>
        <sz val="10"/>
        <rFont val="Arial"/>
        <family val="2"/>
      </rPr>
      <t xml:space="preserve">
Administración Directa
Jefatura zonal Piura - Tumbes
Roger Aguilar Araca - Jefe zonal
Correo: psalguero@pvn.gob.pe</t>
    </r>
  </si>
  <si>
    <r>
      <rPr>
        <b/>
        <sz val="10"/>
        <rFont val="Arial"/>
        <family val="2"/>
      </rPr>
      <t>PVN</t>
    </r>
    <r>
      <rPr>
        <sz val="10"/>
        <rFont val="Arial"/>
        <family val="2"/>
      </rPr>
      <t xml:space="preserve">
Administración Directa 
Jefatura zonal Lambayeque
Berenita Del Rosario Rodriguez - Jefe zonal
Correo: brodriguez@pvn.gob.pe</t>
    </r>
  </si>
  <si>
    <t xml:space="preserve">Maquinaria del Contratista Conservador Construcción y Administración S.A. (Casa Constructores)
01 Excavadora
</t>
  </si>
  <si>
    <t>M23.06.114</t>
  </si>
  <si>
    <t>Maquinaria del Contratista Conservador Mota - Engil, Engenharia E Construcao Africa S.A - Sucursal Perú
01 Retroexcavadora
02 Camión volquete
01 Motoniveladora
01 Rodillo liso
01 Camión cisterna</t>
  </si>
  <si>
    <t>-4.948</t>
  </si>
  <si>
    <t>-80.356</t>
  </si>
  <si>
    <r>
      <t xml:space="preserve">Red Vial Nacional: PE-02D, Tramo: </t>
    </r>
    <r>
      <rPr>
        <sz val="10"/>
        <rFont val="Arial"/>
        <family val="2"/>
      </rPr>
      <t xml:space="preserve">La Obrilla - Emp.PE-1NU (Tambogrande), </t>
    </r>
    <r>
      <rPr>
        <b/>
        <sz val="10"/>
        <rFont val="Arial"/>
        <family val="2"/>
      </rPr>
      <t xml:space="preserve">
Sector: </t>
    </r>
    <r>
      <rPr>
        <sz val="10"/>
        <rFont val="Arial"/>
        <family val="2"/>
      </rPr>
      <t>Angostura km 56+060 - km 57+000</t>
    </r>
  </si>
  <si>
    <t>M23.06.123</t>
  </si>
  <si>
    <r>
      <t xml:space="preserve">Red Vial Nacional: PE-06B,
Tramo: </t>
    </r>
    <r>
      <rPr>
        <sz val="10"/>
        <rFont val="Arial"/>
        <family val="2"/>
      </rPr>
      <t xml:space="preserve">Pte. Cumbil -Chancay Baños,
</t>
    </r>
    <r>
      <rPr>
        <b/>
        <sz val="10"/>
        <rFont val="Arial"/>
        <family val="2"/>
      </rPr>
      <t>Sector:</t>
    </r>
    <r>
      <rPr>
        <sz val="10"/>
        <rFont val="Arial"/>
        <family val="2"/>
      </rPr>
      <t xml:space="preserve"> Santa Cruz Km 81+150 - Km 81+250</t>
    </r>
  </si>
  <si>
    <t>-6.570</t>
  </si>
  <si>
    <t>-78.880</t>
  </si>
  <si>
    <r>
      <rPr>
        <b/>
        <sz val="10"/>
        <rFont val="Arial"/>
        <family val="2"/>
      </rPr>
      <t>PVN</t>
    </r>
    <r>
      <rPr>
        <sz val="10"/>
        <rFont val="Arial"/>
        <family val="2"/>
      </rPr>
      <t xml:space="preserve">
Administración por contrato 
Jefatura zonal Lambayeque
Berenita Del Rosario Rodriguez - Jefe zonal
Correo: brodriguez@pvn.gob.pe</t>
    </r>
  </si>
  <si>
    <r>
      <t xml:space="preserve">Cajamarca
</t>
    </r>
    <r>
      <rPr>
        <sz val="10"/>
        <color theme="1"/>
        <rFont val="Arial"/>
        <family val="2"/>
      </rPr>
      <t>Santa Cruz / Chancay Baños</t>
    </r>
  </si>
  <si>
    <t xml:space="preserve">Maquinaria del Contratista Conservador Consorcio Vial Pimentel
01 Excavadora
</t>
  </si>
  <si>
    <t xml:space="preserve">
Maquinaria de PVN
01 Camión Volquete 
01 Cargador Frontal
</t>
  </si>
  <si>
    <r>
      <t xml:space="preserve">Junín
</t>
    </r>
    <r>
      <rPr>
        <sz val="10"/>
        <color theme="1"/>
        <rFont val="Arial"/>
        <family val="2"/>
      </rPr>
      <t>Chanchamayo / Pichanaqui</t>
    </r>
  </si>
  <si>
    <r>
      <t xml:space="preserve">Red Vial Nacional: PE-5S, Tramo: </t>
    </r>
    <r>
      <rPr>
        <sz val="10"/>
        <rFont val="Arial"/>
        <family val="2"/>
      </rPr>
      <t xml:space="preserve">Pichanaqui - Río Negro, </t>
    </r>
    <r>
      <rPr>
        <b/>
        <sz val="10"/>
        <rFont val="Arial"/>
        <family val="2"/>
      </rPr>
      <t xml:space="preserve">
Sector:</t>
    </r>
    <r>
      <rPr>
        <sz val="10"/>
        <rFont val="Arial"/>
        <family val="2"/>
      </rPr>
      <t xml:space="preserve"> Bajo Pichanaqui - Villa Ashaninka Km 62+200 - Km 62+250</t>
    </r>
  </si>
  <si>
    <t>Maquinaria del Contratista Conservador China Railway Tunnel Group 
01 Excavadora</t>
  </si>
  <si>
    <t>-10.945</t>
  </si>
  <si>
    <t>-74.853</t>
  </si>
  <si>
    <t>M23.05.83</t>
  </si>
  <si>
    <r>
      <t xml:space="preserve">Piura
</t>
    </r>
    <r>
      <rPr>
        <sz val="10"/>
        <color theme="1"/>
        <rFont val="Arial"/>
        <family val="2"/>
      </rPr>
      <t>Ayabaca / Pacaipampa</t>
    </r>
  </si>
  <si>
    <r>
      <rPr>
        <b/>
        <sz val="10"/>
        <rFont val="Arial"/>
        <family val="2"/>
      </rPr>
      <t>PVN</t>
    </r>
    <r>
      <rPr>
        <sz val="10"/>
        <rFont val="Arial"/>
        <family val="2"/>
      </rPr>
      <t xml:space="preserve">
Administración Directa
Jefatura zonal San Martín - Loreto
Rafael Gatica Vega - Jefe zonal
Correo: rgatica@pvn.gob.pe</t>
    </r>
  </si>
  <si>
    <t>M23.06.59</t>
  </si>
  <si>
    <r>
      <rPr>
        <b/>
        <sz val="10"/>
        <color theme="1"/>
        <rFont val="Arial"/>
        <family val="2"/>
      </rPr>
      <t>Cusco</t>
    </r>
    <r>
      <rPr>
        <sz val="10"/>
        <color theme="1"/>
        <rFont val="Arial"/>
        <family val="2"/>
      </rPr>
      <t xml:space="preserve">
Quispicanchi / Camanti</t>
    </r>
  </si>
  <si>
    <r>
      <t xml:space="preserve">IIRSA SUR
</t>
    </r>
    <r>
      <rPr>
        <sz val="10"/>
        <rFont val="Arial"/>
        <family val="2"/>
      </rPr>
      <t>Comunicación vía correo:
Central de Emergencias
Correo:cco.iirsasur@iirsasur.com.pe</t>
    </r>
  </si>
  <si>
    <t>-13,186</t>
  </si>
  <si>
    <t>-70,582</t>
  </si>
  <si>
    <t>M23.07.10</t>
  </si>
  <si>
    <r>
      <t xml:space="preserve">Red Vial Nacional: PE-3ND,
Tramo: </t>
    </r>
    <r>
      <rPr>
        <sz val="10"/>
        <rFont val="Arial"/>
        <family val="2"/>
      </rPr>
      <t xml:space="preserve">Cutervo - Socota,
</t>
    </r>
    <r>
      <rPr>
        <b/>
        <sz val="10"/>
        <rFont val="Arial"/>
        <family val="2"/>
      </rPr>
      <t>Sector:</t>
    </r>
    <r>
      <rPr>
        <sz val="10"/>
        <rFont val="Arial"/>
        <family val="2"/>
      </rPr>
      <t xml:space="preserve"> Cutervo Km 0+080 - Km 6+550</t>
    </r>
  </si>
  <si>
    <t>-6.370</t>
  </si>
  <si>
    <t>-78.807</t>
  </si>
  <si>
    <t>M23.07.11</t>
  </si>
  <si>
    <r>
      <t xml:space="preserve">Cajamarca
</t>
    </r>
    <r>
      <rPr>
        <sz val="10"/>
        <color theme="1"/>
        <rFont val="Arial"/>
        <family val="2"/>
      </rPr>
      <t>San Ignacio / Tabaconas</t>
    </r>
  </si>
  <si>
    <r>
      <t xml:space="preserve">Red Vial Nacional: PE-02B,
Tramo: </t>
    </r>
    <r>
      <rPr>
        <sz val="10"/>
        <rFont val="Arial"/>
        <family val="2"/>
      </rPr>
      <t xml:space="preserve">Sondor - Tabaconas,
</t>
    </r>
    <r>
      <rPr>
        <b/>
        <sz val="10"/>
        <rFont val="Arial"/>
        <family val="2"/>
      </rPr>
      <t>Sector:</t>
    </r>
    <r>
      <rPr>
        <sz val="10"/>
        <rFont val="Arial"/>
        <family val="2"/>
      </rPr>
      <t xml:space="preserve"> Cruz Chiquita Km 29+470 - Km 29+500</t>
    </r>
  </si>
  <si>
    <t>-5.341</t>
  </si>
  <si>
    <t>-79.324</t>
  </si>
  <si>
    <r>
      <rPr>
        <b/>
        <sz val="10"/>
        <rFont val="Arial"/>
        <family val="2"/>
      </rPr>
      <t>PVN</t>
    </r>
    <r>
      <rPr>
        <sz val="10"/>
        <rFont val="Arial"/>
        <family val="2"/>
      </rPr>
      <t xml:space="preserve">
Administración por contrato 
Jefatura zonal Cajamarca
Fernando Blas Diaz - Jefe zonal
Correo: fblas@pvn.gob.pe</t>
    </r>
  </si>
  <si>
    <t xml:space="preserve">Maquinaria del Contratista Conservador Consorcio Bellavista.
01 Retroexcavadora
01 Camión volquete 
</t>
  </si>
  <si>
    <t xml:space="preserve">Maquinaria del Contratista Conservador Construcción y Administración S.A. (Casa Constructores)
01 Retroexcavadora
</t>
  </si>
  <si>
    <r>
      <t xml:space="preserve">OSIPTEL
</t>
    </r>
    <r>
      <rPr>
        <sz val="10"/>
        <color theme="1"/>
        <rFont val="Arial"/>
        <family val="2"/>
      </rPr>
      <t xml:space="preserve">Comunicación vía correo:
Samuel Jurado Aponte
Supervisor Especialista
Dirección de Fiscalización e Instrucción
Correo: sjurado@osiptel.gob.pe
</t>
    </r>
    <r>
      <rPr>
        <b/>
        <sz val="10"/>
        <color theme="1"/>
        <rFont val="Arial"/>
        <family val="2"/>
      </rPr>
      <t xml:space="preserve">
CLARO</t>
    </r>
    <r>
      <rPr>
        <sz val="10"/>
        <color theme="1"/>
        <rFont val="Arial"/>
        <family val="2"/>
      </rPr>
      <t xml:space="preserve">
Comunicación vía correo
Javier Ríos Reyes
Correo: JavierRiosReyes@claro.com.pe</t>
    </r>
  </si>
  <si>
    <t>M23.03.404</t>
  </si>
  <si>
    <r>
      <t>Red Vial Nacional: PE-30C,</t>
    </r>
    <r>
      <rPr>
        <sz val="10"/>
        <rFont val="Arial"/>
        <family val="2"/>
      </rPr>
      <t xml:space="preserve">
</t>
    </r>
    <r>
      <rPr>
        <b/>
        <sz val="10"/>
        <rFont val="Arial"/>
        <family val="2"/>
      </rPr>
      <t>Tramo:</t>
    </r>
    <r>
      <rPr>
        <sz val="10"/>
        <rFont val="Arial"/>
        <family val="2"/>
      </rPr>
      <t xml:space="preserve"> Quincemil - Pte.Inambari
</t>
    </r>
    <r>
      <rPr>
        <b/>
        <sz val="10"/>
        <rFont val="Arial"/>
        <family val="2"/>
      </rPr>
      <t>Sector:</t>
    </r>
    <r>
      <rPr>
        <sz val="10"/>
        <rFont val="Arial"/>
        <family val="2"/>
      </rPr>
      <t xml:space="preserve"> Media Luna Km 214+000- 214+120
</t>
    </r>
  </si>
  <si>
    <t>Maquinaria IIRSA SUR
01 Cargador Frontal</t>
  </si>
  <si>
    <r>
      <rPr>
        <b/>
        <sz val="10"/>
        <rFont val="Arial"/>
        <family val="2"/>
      </rPr>
      <t>PVN</t>
    </r>
    <r>
      <rPr>
        <sz val="10"/>
        <rFont val="Arial"/>
        <family val="2"/>
      </rPr>
      <t xml:space="preserve">
Administración por contrato
Jefatura zonal Lambayeque
Berenita Del Rosario Rodriguez - Jefe zonal
Correo: brodriguez@pvn.gob.pe</t>
    </r>
  </si>
  <si>
    <t>-76.245</t>
  </si>
  <si>
    <t>Maquinaria de PVN
02 Cargadores frontales
02 Camiones volquetes
01 Motoniveladora</t>
  </si>
  <si>
    <r>
      <t xml:space="preserve">Áncash
</t>
    </r>
    <r>
      <rPr>
        <sz val="10"/>
        <color theme="1"/>
        <rFont val="Arial"/>
        <family val="2"/>
      </rPr>
      <t>Huaylas  / Caraz</t>
    </r>
  </si>
  <si>
    <r>
      <t xml:space="preserve">Red Vial Nacional: PE3N
Tramo: </t>
    </r>
    <r>
      <rPr>
        <sz val="10"/>
        <rFont val="Arial"/>
        <family val="2"/>
      </rPr>
      <t xml:space="preserve">Caraz - Molinopampa </t>
    </r>
    <r>
      <rPr>
        <b/>
        <sz val="10"/>
        <rFont val="Arial"/>
        <family val="2"/>
      </rPr>
      <t xml:space="preserve">
Sector:</t>
    </r>
    <r>
      <rPr>
        <sz val="10"/>
        <rFont val="Arial"/>
        <family val="2"/>
      </rPr>
      <t xml:space="preserve"> Choquechaca Km 656+870 - Km 656+900</t>
    </r>
  </si>
  <si>
    <t>-8.998</t>
  </si>
  <si>
    <t>-77.818</t>
  </si>
  <si>
    <t>M23.07.45</t>
  </si>
  <si>
    <r>
      <t xml:space="preserve">Áncash
</t>
    </r>
    <r>
      <rPr>
        <sz val="10"/>
        <color theme="1"/>
        <rFont val="Arial"/>
        <family val="2"/>
      </rPr>
      <t>Bolognesi / Aquia</t>
    </r>
  </si>
  <si>
    <t>-10.034</t>
  </si>
  <si>
    <t>-77.133</t>
  </si>
  <si>
    <t>M23.07.54</t>
  </si>
  <si>
    <r>
      <t xml:space="preserve">Lima
</t>
    </r>
    <r>
      <rPr>
        <sz val="10"/>
        <color theme="1"/>
        <rFont val="Arial"/>
        <family val="2"/>
      </rPr>
      <t>Lima / Chaclacayo</t>
    </r>
  </si>
  <si>
    <r>
      <t>Red Vial Nacional: PE-22,
Tramo:</t>
    </r>
    <r>
      <rPr>
        <sz val="10"/>
        <rFont val="Arial"/>
        <family val="2"/>
      </rPr>
      <t xml:space="preserve"> Pte. Los Ángeles - Pte. Ricardo Palma,
</t>
    </r>
    <r>
      <rPr>
        <b/>
        <sz val="10"/>
        <rFont val="Arial"/>
        <family val="2"/>
      </rPr>
      <t xml:space="preserve">Sector: </t>
    </r>
    <r>
      <rPr>
        <sz val="10"/>
        <rFont val="Arial"/>
        <family val="2"/>
      </rPr>
      <t>Los Ángeles Km 28+900 - Km 28+950</t>
    </r>
  </si>
  <si>
    <t>-11.967</t>
  </si>
  <si>
    <t>-76.745</t>
  </si>
  <si>
    <t xml:space="preserve">Maquinaria de PVN
01 Excavadora
01 Retroexcavadora
</t>
  </si>
  <si>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13+410 - Km 13+456</t>
    </r>
  </si>
  <si>
    <t>M23.07.63</t>
  </si>
  <si>
    <t>M23.07.62</t>
  </si>
  <si>
    <t>-8.689</t>
  </si>
  <si>
    <t>-78.157</t>
  </si>
  <si>
    <r>
      <rPr>
        <b/>
        <sz val="10"/>
        <color theme="1"/>
        <rFont val="Arial"/>
        <family val="2"/>
      </rPr>
      <t xml:space="preserve">Áncash </t>
    </r>
    <r>
      <rPr>
        <sz val="10"/>
        <color theme="1"/>
        <rFont val="Arial"/>
        <family val="2"/>
      </rPr>
      <t xml:space="preserve">
Santa / Macate</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</si>
  <si>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Shacsha Km 738+180 - Km 738+185</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</si>
  <si>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</si>
  <si>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color theme="1"/>
        <rFont val="Arial"/>
        <family val="2"/>
      </rPr>
      <t xml:space="preserve">Ayacucho </t>
    </r>
    <r>
      <rPr>
        <sz val="10"/>
        <color theme="1"/>
        <rFont val="Arial"/>
        <family val="2"/>
      </rPr>
      <t xml:space="preserve">
Huamanga / Andres Avelino Caceres Dorregaray</t>
    </r>
  </si>
  <si>
    <r>
      <rPr>
        <b/>
        <sz val="10"/>
        <rFont val="Arial"/>
        <family val="2"/>
      </rPr>
      <t xml:space="preserve">
Red Vial Nacional: PE-3S,
Tramo</t>
    </r>
    <r>
      <rPr>
        <sz val="10"/>
        <rFont val="Arial"/>
        <family val="2"/>
      </rPr>
      <t xml:space="preserve"> : Ayacucho - Pte. Sahuinto,
</t>
    </r>
    <r>
      <rPr>
        <b/>
        <sz val="10"/>
        <rFont val="Arial"/>
        <family val="2"/>
      </rPr>
      <t>Sector</t>
    </r>
    <r>
      <rPr>
        <sz val="10"/>
        <rFont val="Arial"/>
        <family val="2"/>
      </rPr>
      <t xml:space="preserve"> : Ayacucho Km 388+000 - Km 750+000</t>
    </r>
  </si>
  <si>
    <t xml:space="preserve">Maquinaria de Conservador  Consorcio Cerro Azul
</t>
  </si>
  <si>
    <r>
      <rPr>
        <b/>
        <sz val="10"/>
        <color theme="1"/>
        <rFont val="Arial"/>
        <family val="2"/>
      </rPr>
      <t xml:space="preserve">PVN
</t>
    </r>
    <r>
      <rPr>
        <sz val="10"/>
        <color theme="1"/>
        <rFont val="Arial"/>
        <family val="2"/>
      </rPr>
      <t>Administración por contrato 
Jefatura zonal Ayacucho
Gary Filio Ricalde Tinoco
Correo: gricalde@pvn.gob.pe</t>
    </r>
  </si>
  <si>
    <t>-13.161</t>
  </si>
  <si>
    <t>-74.214</t>
  </si>
  <si>
    <t>M23.07.67</t>
  </si>
  <si>
    <t>M23.07.68</t>
  </si>
  <si>
    <t>M23.07.69</t>
  </si>
  <si>
    <t>M23.07.70</t>
  </si>
  <si>
    <t>M23.07.71</t>
  </si>
  <si>
    <t>-8.647</t>
  </si>
  <si>
    <t>-78.231</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</si>
  <si>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752+122 - Km 752+130</t>
    </r>
  </si>
  <si>
    <r>
      <t xml:space="preserve">PVN
</t>
    </r>
    <r>
      <rPr>
        <sz val="10"/>
        <rFont val="Arial"/>
        <family val="2"/>
      </rPr>
      <t>Administración Directa 
Jefatura zonal Áncash
Carlos Eduardo Cueva Figueroa - Jefe zonal
Correo: ccueva@pvn.gob.pe</t>
    </r>
  </si>
  <si>
    <r>
      <t xml:space="preserve">Áncash
</t>
    </r>
    <r>
      <rPr>
        <sz val="10"/>
        <color theme="1"/>
        <rFont val="Arial"/>
        <family val="2"/>
      </rPr>
      <t>Pallasca / Santa Rosa</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</si>
  <si>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752+140 - Km 752+170</t>
    </r>
  </si>
  <si>
    <t>-8.663</t>
  </si>
  <si>
    <t>-78.214</t>
  </si>
  <si>
    <t>-78.201</t>
  </si>
  <si>
    <r>
      <t xml:space="preserve">Áncash
</t>
    </r>
    <r>
      <rPr>
        <sz val="10"/>
        <color theme="1"/>
        <rFont val="Arial"/>
        <family val="2"/>
      </rPr>
      <t>Santa / Macate</t>
    </r>
  </si>
  <si>
    <t>-8.680</t>
  </si>
  <si>
    <t>M23.07.72</t>
  </si>
  <si>
    <t>M23.07.73</t>
  </si>
  <si>
    <t>-8.661</t>
  </si>
  <si>
    <t>-78.063</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</si>
  <si>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724+795 - Km 724+860</t>
    </r>
  </si>
  <si>
    <t>-78.232</t>
  </si>
  <si>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752+078 - Km 752+090</t>
    </r>
  </si>
  <si>
    <t>M23.07.74</t>
  </si>
  <si>
    <t>-8.706</t>
  </si>
  <si>
    <t>-78.393</t>
  </si>
  <si>
    <t>M23.07.75</t>
  </si>
  <si>
    <t>M23.07.76</t>
  </si>
  <si>
    <t>-8.659</t>
  </si>
  <si>
    <t>-78.250</t>
  </si>
  <si>
    <t>M23.07.77</t>
  </si>
  <si>
    <t>-8.662</t>
  </si>
  <si>
    <t>-78.291</t>
  </si>
  <si>
    <r>
      <t xml:space="preserve">Loreto
</t>
    </r>
    <r>
      <rPr>
        <sz val="10"/>
        <color theme="1"/>
        <rFont val="Arial"/>
        <family val="2"/>
      </rPr>
      <t>Maynas / Punchana</t>
    </r>
  </si>
  <si>
    <r>
      <t xml:space="preserve">Red Vial Nacional: PE-5NI, 
Tramo: </t>
    </r>
    <r>
      <rPr>
        <sz val="10"/>
        <rFont val="Arial"/>
        <family val="2"/>
      </rPr>
      <t xml:space="preserve">Santo Tomás - Mazan, </t>
    </r>
    <r>
      <rPr>
        <b/>
        <sz val="10"/>
        <rFont val="Arial"/>
        <family val="2"/>
      </rPr>
      <t xml:space="preserve">
Sector:</t>
    </r>
    <r>
      <rPr>
        <sz val="10"/>
        <rFont val="Arial"/>
        <family val="2"/>
      </rPr>
      <t xml:space="preserve"> Santo Tomás Km 3+100 - Km 3+200</t>
    </r>
  </si>
  <si>
    <t>Maquinaria de PVN
01 Retroexcavadora
01 Camión volquete
01 Rodillo liso</t>
  </si>
  <si>
    <t>-3.686</t>
  </si>
  <si>
    <t>-73.257</t>
  </si>
  <si>
    <t>M23.07.84</t>
  </si>
  <si>
    <r>
      <t>Red Vial Nacional: PE-1NF
Tramo:</t>
    </r>
    <r>
      <rPr>
        <sz val="10"/>
        <rFont val="Arial"/>
        <family val="2"/>
      </rPr>
      <t xml:space="preserve"> Contumaza - Chilete.</t>
    </r>
    <r>
      <rPr>
        <b/>
        <sz val="10"/>
        <rFont val="Arial"/>
        <family val="2"/>
      </rPr>
      <t xml:space="preserve">
Sector: </t>
    </r>
    <r>
      <rPr>
        <sz val="10"/>
        <rFont val="Arial"/>
        <family val="2"/>
      </rPr>
      <t>Huertas Km 141+700 - Km 141+718</t>
    </r>
  </si>
  <si>
    <t>M23.07.86</t>
  </si>
  <si>
    <r>
      <t xml:space="preserve">Red Vial Nacional: PE-12,
Tramo: </t>
    </r>
    <r>
      <rPr>
        <sz val="10"/>
        <rFont val="Arial"/>
        <family val="2"/>
      </rPr>
      <t xml:space="preserve">Santa - Chuquicara , 
</t>
    </r>
    <r>
      <rPr>
        <b/>
        <sz val="10"/>
        <rFont val="Arial"/>
        <family val="2"/>
      </rPr>
      <t xml:space="preserve">Sector: </t>
    </r>
    <r>
      <rPr>
        <sz val="10"/>
        <rFont val="Arial"/>
        <family val="2"/>
      </rPr>
      <t>La Huaca Km 36+800 - Km 36+823</t>
    </r>
  </si>
  <si>
    <t>-8.744</t>
  </si>
  <si>
    <t>-78.466</t>
  </si>
  <si>
    <r>
      <t xml:space="preserve">Amazonas
</t>
    </r>
    <r>
      <rPr>
        <sz val="10"/>
        <color theme="1"/>
        <rFont val="Arial"/>
        <family val="2"/>
      </rPr>
      <t>Bagua / Aramango</t>
    </r>
  </si>
  <si>
    <t>-5.324</t>
  </si>
  <si>
    <t>-78.444</t>
  </si>
  <si>
    <t>M23.07.87</t>
  </si>
  <si>
    <r>
      <t xml:space="preserve">Piura
</t>
    </r>
    <r>
      <rPr>
        <sz val="10"/>
        <color theme="1"/>
        <rFont val="Arial"/>
        <family val="2"/>
      </rPr>
      <t>Sullana / Sullana</t>
    </r>
  </si>
  <si>
    <t>-4.922</t>
  </si>
  <si>
    <t>-80.624</t>
  </si>
  <si>
    <t>M23.07.90</t>
  </si>
  <si>
    <t>-14.444</t>
  </si>
  <si>
    <t>-75.130</t>
  </si>
  <si>
    <t>M23.07.91</t>
  </si>
  <si>
    <t>M23.07.92</t>
  </si>
  <si>
    <r>
      <t xml:space="preserve">Red Vial Nacional: PE-3ND,
Tramo: </t>
    </r>
    <r>
      <rPr>
        <sz val="10"/>
        <rFont val="Arial"/>
        <family val="2"/>
      </rPr>
      <t xml:space="preserve">Pimpingos - Cuyca,
</t>
    </r>
    <r>
      <rPr>
        <b/>
        <sz val="10"/>
        <rFont val="Arial"/>
        <family val="2"/>
      </rPr>
      <t>Sector:</t>
    </r>
    <r>
      <rPr>
        <sz val="10"/>
        <rFont val="Arial"/>
        <family val="2"/>
      </rPr>
      <t xml:space="preserve"> Pimpingos Km 106+390 - Km 106+420</t>
    </r>
  </si>
  <si>
    <t>-6.053</t>
  </si>
  <si>
    <t>-78.766</t>
  </si>
  <si>
    <r>
      <t>Red Vial Nacional: PE-5NC,
Tramo:</t>
    </r>
    <r>
      <rPr>
        <sz val="10"/>
        <rFont val="Arial"/>
        <family val="2"/>
      </rPr>
      <t xml:space="preserve"> Casual-Duran ,</t>
    </r>
    <r>
      <rPr>
        <b/>
        <sz val="10"/>
        <rFont val="Arial"/>
        <family val="2"/>
      </rPr>
      <t xml:space="preserve">
Sector: </t>
    </r>
    <r>
      <rPr>
        <sz val="10"/>
        <rFont val="Arial"/>
        <family val="2"/>
      </rPr>
      <t>Tutumberos Km 58+300 - Km 58+316</t>
    </r>
  </si>
  <si>
    <t>Maquinaria de PVN
01 Cargador frontal</t>
  </si>
  <si>
    <r>
      <t xml:space="preserve">PVN
</t>
    </r>
    <r>
      <rPr>
        <sz val="10"/>
        <rFont val="Arial"/>
        <family val="2"/>
      </rPr>
      <t>Administración directa 
Jefatura zonal Lima
Alfredo Antonio Cojal Del Solar  - Jefe zonal
Correo: acojal@pvn.gob.pe</t>
    </r>
  </si>
  <si>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Chalaco Km 122+690 - Km 122+711.</t>
    </r>
  </si>
  <si>
    <t>M23.07.98</t>
  </si>
  <si>
    <t>-5.031</t>
  </si>
  <si>
    <t>-5.040</t>
  </si>
  <si>
    <t>-79.807</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</si>
  <si>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ñoma  km 112+800 - km 112+821</t>
    </r>
  </si>
  <si>
    <t>M23.07.99</t>
  </si>
  <si>
    <t>-78.249</t>
  </si>
  <si>
    <t>M23.07.110</t>
  </si>
  <si>
    <t>M23.07.111</t>
  </si>
  <si>
    <r>
      <t xml:space="preserve">Red Vial Nacional: PE-3ND, 
Tramo: </t>
    </r>
    <r>
      <rPr>
        <sz val="10"/>
        <rFont val="Arial"/>
        <family val="2"/>
      </rPr>
      <t xml:space="preserve">Cutervo - Socota, </t>
    </r>
    <r>
      <rPr>
        <b/>
        <sz val="10"/>
        <rFont val="Arial"/>
        <family val="2"/>
      </rPr>
      <t xml:space="preserve">
Sector: </t>
    </r>
    <r>
      <rPr>
        <sz val="10"/>
        <rFont val="Arial"/>
        <family val="2"/>
      </rPr>
      <t>Cutervo Km 1+310 - Km 6+660</t>
    </r>
  </si>
  <si>
    <t>-6.367</t>
  </si>
  <si>
    <t>-78.805</t>
  </si>
  <si>
    <r>
      <t xml:space="preserve">Cajamarca  
</t>
    </r>
    <r>
      <rPr>
        <sz val="10"/>
        <color theme="1"/>
        <rFont val="Arial"/>
        <family val="2"/>
      </rPr>
      <t>Cutervo / Cutervo</t>
    </r>
  </si>
  <si>
    <t>Maquinaria del Contratista Conservador Construcción y Administración S.A. (Casa Constructores)
01 Motoniveladora
01 Rodillo liso
01 Cisterna</t>
  </si>
  <si>
    <r>
      <t xml:space="preserve">PVN
</t>
    </r>
    <r>
      <rPr>
        <sz val="10"/>
        <rFont val="Arial"/>
        <family val="2"/>
      </rPr>
      <t>Administración por contrato
Jefatura zonal Lambayeque
Berenita Del Rosario Rodriguez - Jefe zonal
Correo: brodriguez@pvn.gob.pe</t>
    </r>
  </si>
  <si>
    <t>M23.07.120</t>
  </si>
  <si>
    <r>
      <t xml:space="preserve">Cajamarca  
</t>
    </r>
    <r>
      <rPr>
        <sz val="10"/>
        <color theme="1"/>
        <rFont val="Arial"/>
        <family val="2"/>
      </rPr>
      <t>Santa Cruz / Sexi</t>
    </r>
  </si>
  <si>
    <r>
      <t xml:space="preserve">Red Vial Nacional: PE-06B, 
Tramo: </t>
    </r>
    <r>
      <rPr>
        <sz val="10"/>
        <rFont val="Arial"/>
        <family val="2"/>
      </rPr>
      <t xml:space="preserve">Pte. Cumbil - Catache, </t>
    </r>
    <r>
      <rPr>
        <b/>
        <sz val="10"/>
        <rFont val="Arial"/>
        <family val="2"/>
      </rPr>
      <t xml:space="preserve">
Sector: </t>
    </r>
    <r>
      <rPr>
        <sz val="10"/>
        <rFont val="Arial"/>
        <family val="2"/>
      </rPr>
      <t>Cirato Km 23+120 - Km 23+200</t>
    </r>
  </si>
  <si>
    <t>-6.652</t>
  </si>
  <si>
    <t>-79.084</t>
  </si>
  <si>
    <t>M23.07.121</t>
  </si>
  <si>
    <r>
      <t xml:space="preserve">Red Vial Nacional: PE-10C, 
Tramo: </t>
    </r>
    <r>
      <rPr>
        <sz val="10"/>
        <rFont val="Arial"/>
        <family val="2"/>
      </rPr>
      <t xml:space="preserve">Pte. Chagual - Subida Mina Marsa, </t>
    </r>
    <r>
      <rPr>
        <b/>
        <sz val="10"/>
        <rFont val="Arial"/>
        <family val="2"/>
      </rPr>
      <t xml:space="preserve">
Sector: </t>
    </r>
    <r>
      <rPr>
        <sz val="10"/>
        <rFont val="Arial"/>
        <family val="2"/>
      </rPr>
      <t>Bella Aurora Km 128+000 - Km 155+000</t>
    </r>
  </si>
  <si>
    <t>-7.911</t>
  </si>
  <si>
    <t>-77.585</t>
  </si>
  <si>
    <r>
      <t xml:space="preserve">Red Vial Nacional: PE-1NR,
Tramo: </t>
    </r>
    <r>
      <rPr>
        <sz val="10"/>
        <rFont val="Arial"/>
        <family val="2"/>
      </rPr>
      <t xml:space="preserve">Morropón - Puente La Gallega, 
</t>
    </r>
    <r>
      <rPr>
        <b/>
        <sz val="10"/>
        <rFont val="Arial"/>
        <family val="2"/>
      </rPr>
      <t>Sector:</t>
    </r>
    <r>
      <rPr>
        <sz val="10"/>
        <rFont val="Arial"/>
        <family val="2"/>
      </rPr>
      <t xml:space="preserve"> Caracucho Km 79+205 - Km 79+250</t>
    </r>
  </si>
  <si>
    <r>
      <rPr>
        <b/>
        <sz val="10"/>
        <rFont val="Arial"/>
        <family val="2"/>
      </rPr>
      <t>PVN</t>
    </r>
    <r>
      <rPr>
        <sz val="10"/>
        <rFont val="Arial"/>
        <family val="2"/>
      </rPr>
      <t xml:space="preserve">
Administración por Contrato
Jefatura zonal Piura - Tumbes
Roger Aguilar Araca - Jefe zonal
Correo: psalguero@pvn.gob.pe</t>
    </r>
  </si>
  <si>
    <t xml:space="preserve">Maquinaria del Contratista Consorcio Vial Sondor Vado Grande
01 Retroexcavadora
01 Camón volquete
</t>
  </si>
  <si>
    <t xml:space="preserve">Maquinaria de PVN
01 Motoniveladora
01 Rodillo Liso
01 Camión volquete
01 Camión cisterna
01 Cargador frontal
</t>
  </si>
  <si>
    <r>
      <t xml:space="preserve">La Libertad
</t>
    </r>
    <r>
      <rPr>
        <sz val="10"/>
        <color theme="1"/>
        <rFont val="Arial"/>
        <family val="2"/>
      </rPr>
      <t>Pataz / Parcoy</t>
    </r>
  </si>
  <si>
    <r>
      <t xml:space="preserve">Cajamarca
</t>
    </r>
    <r>
      <rPr>
        <sz val="10"/>
        <color theme="1"/>
        <rFont val="Arial"/>
        <family val="2"/>
      </rPr>
      <t>Cutervo / Pimpingos</t>
    </r>
  </si>
  <si>
    <r>
      <t xml:space="preserve">PVN
</t>
    </r>
    <r>
      <rPr>
        <sz val="10"/>
        <rFont val="Arial"/>
        <family val="2"/>
      </rPr>
      <t>Administración por Contrato
Jefatura zonal Junín - Pasco
Raul Alexei Corilla Nuñez- Jefe zonal
Correo: rcorilla@pvn.gob.pe</t>
    </r>
  </si>
  <si>
    <r>
      <t xml:space="preserve">Red Vial Nacional: PE-5N,
Tramo: </t>
    </r>
    <r>
      <rPr>
        <sz val="10"/>
        <rFont val="Arial"/>
        <family val="2"/>
      </rPr>
      <t xml:space="preserve">Campanilla - Pizana  </t>
    </r>
    <r>
      <rPr>
        <b/>
        <sz val="10"/>
        <rFont val="Arial"/>
        <family val="2"/>
      </rPr>
      <t xml:space="preserve">
Sector: </t>
    </r>
    <r>
      <rPr>
        <sz val="10"/>
        <rFont val="Arial"/>
        <family val="2"/>
      </rPr>
      <t>Puente Punta Arenas</t>
    </r>
    <r>
      <rPr>
        <b/>
        <sz val="10"/>
        <rFont val="Arial"/>
        <family val="2"/>
      </rPr>
      <t xml:space="preserve"> </t>
    </r>
    <r>
      <rPr>
        <sz val="10"/>
        <rFont val="Arial"/>
        <family val="2"/>
      </rPr>
      <t>Km</t>
    </r>
    <r>
      <rPr>
        <b/>
        <sz val="10"/>
        <rFont val="Arial"/>
        <family val="2"/>
      </rPr>
      <t xml:space="preserve"> </t>
    </r>
    <r>
      <rPr>
        <sz val="10"/>
        <rFont val="Arial"/>
        <family val="2"/>
      </rPr>
      <t>754+320 - Km 754+640</t>
    </r>
  </si>
  <si>
    <t>PE-3N</t>
  </si>
  <si>
    <t>20.03.23</t>
  </si>
  <si>
    <r>
      <rPr>
        <b/>
        <sz val="10"/>
        <rFont val="Arial"/>
        <family val="2"/>
      </rPr>
      <t>PVN</t>
    </r>
    <r>
      <rPr>
        <sz val="10"/>
        <rFont val="Arial"/>
        <family val="2"/>
      </rPr>
      <t xml:space="preserve">
Administración por Contrato
Jefatura zonal Ucayali
Carlos Davila Rivadeneyra  - Jefe zonal
Correo: cdavila@pvn.gob.pe</t>
    </r>
  </si>
  <si>
    <t>Maquinaria de PVN
01 Excavadora</t>
  </si>
  <si>
    <t>M23.07.139</t>
  </si>
  <si>
    <r>
      <t xml:space="preserve">Cusco
</t>
    </r>
    <r>
      <rPr>
        <sz val="10"/>
        <color theme="1"/>
        <rFont val="Arial"/>
        <family val="2"/>
      </rPr>
      <t>La Convención / Huayopata</t>
    </r>
  </si>
  <si>
    <r>
      <t xml:space="preserve">Red Vial Nacional: PE-28B,
Tramo: </t>
    </r>
    <r>
      <rPr>
        <sz val="10"/>
        <rFont val="Arial"/>
        <family val="2"/>
      </rPr>
      <t xml:space="preserve">Cusco - Echarate, 
</t>
    </r>
    <r>
      <rPr>
        <b/>
        <sz val="10"/>
        <rFont val="Arial"/>
        <family val="2"/>
      </rPr>
      <t>Sector:</t>
    </r>
    <r>
      <rPr>
        <sz val="10"/>
        <rFont val="Arial"/>
        <family val="2"/>
      </rPr>
      <t xml:space="preserve"> Abra Málaga - Carrizales Km 535+000 - Km 557+000</t>
    </r>
  </si>
  <si>
    <t>-13.093</t>
  </si>
  <si>
    <t>-72.385</t>
  </si>
  <si>
    <t>M23.07.141</t>
  </si>
  <si>
    <r>
      <t xml:space="preserve">Piura
</t>
    </r>
    <r>
      <rPr>
        <sz val="10"/>
        <color theme="1"/>
        <rFont val="Arial"/>
        <family val="2"/>
      </rPr>
      <t>Huancabamba/ Sondorillo</t>
    </r>
  </si>
  <si>
    <r>
      <t xml:space="preserve">Red Vial Nacional: PE-02S,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</si>
  <si>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t>-5.344</t>
  </si>
  <si>
    <t>-79.523</t>
  </si>
  <si>
    <t>M23.07.142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</si>
  <si>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Naranjo (Prog. TDR Km 1915+645 - Km 1915+715) Km 1861+000 - Km 1861+070</t>
    </r>
  </si>
  <si>
    <t>-4.947</t>
  </si>
  <si>
    <t>-79.574</t>
  </si>
  <si>
    <r>
      <t xml:space="preserve">Cajamarca
</t>
    </r>
    <r>
      <rPr>
        <sz val="10"/>
        <color theme="1"/>
        <rFont val="Arial"/>
        <family val="2"/>
      </rPr>
      <t>Cutervo / Cutervo</t>
    </r>
  </si>
  <si>
    <t>M23.07.146</t>
  </si>
  <si>
    <r>
      <t xml:space="preserve">Lima
</t>
    </r>
    <r>
      <rPr>
        <sz val="10"/>
        <color theme="1"/>
        <rFont val="Arial"/>
        <family val="2"/>
      </rPr>
      <t>Huarochirí / Sangallaya</t>
    </r>
  </si>
  <si>
    <r>
      <t>Red Vial Nacional: PE-22A,
Tramo:</t>
    </r>
    <r>
      <rPr>
        <sz val="10"/>
        <rFont val="Arial"/>
        <family val="2"/>
      </rPr>
      <t xml:space="preserve"> Quiripa - San Lorenzo de Quinti,
</t>
    </r>
    <r>
      <rPr>
        <b/>
        <sz val="10"/>
        <rFont val="Arial"/>
        <family val="2"/>
      </rPr>
      <t xml:space="preserve">Sector: </t>
    </r>
    <r>
      <rPr>
        <sz val="10"/>
        <rFont val="Arial"/>
        <family val="2"/>
      </rPr>
      <t>Quiripa - San Lorenzo de Quinti Km 85+000 - Km 100+000</t>
    </r>
  </si>
  <si>
    <t>-12.261</t>
  </si>
  <si>
    <t>M23.07.147</t>
  </si>
  <si>
    <r>
      <t>Red Vial Nacional: PE-1NJ,</t>
    </r>
    <r>
      <rPr>
        <sz val="10"/>
        <rFont val="Arial"/>
        <family val="2"/>
      </rPr>
      <t xml:space="preserve">
</t>
    </r>
    <r>
      <rPr>
        <b/>
        <sz val="10"/>
        <rFont val="Arial"/>
        <family val="2"/>
      </rPr>
      <t xml:space="preserve">Tramo: </t>
    </r>
    <r>
      <rPr>
        <sz val="10"/>
        <rFont val="Arial"/>
        <family val="2"/>
      </rPr>
      <t xml:space="preserve">Mocce - Punto Cuatro, 
</t>
    </r>
    <r>
      <rPr>
        <b/>
        <sz val="10"/>
        <rFont val="Arial"/>
        <family val="2"/>
      </rPr>
      <t xml:space="preserve">Sector: </t>
    </r>
    <r>
      <rPr>
        <sz val="10"/>
        <rFont val="Arial"/>
        <family val="2"/>
      </rPr>
      <t>Punto Cuatro Km 6+600 - Km 10+060</t>
    </r>
  </si>
  <si>
    <t>-6.625</t>
  </si>
  <si>
    <t>-79.887</t>
  </si>
  <si>
    <t>M23.07.148</t>
  </si>
  <si>
    <r>
      <t xml:space="preserve">Lambayeque
</t>
    </r>
    <r>
      <rPr>
        <sz val="10"/>
        <color theme="1"/>
        <rFont val="Arial"/>
        <family val="2"/>
      </rPr>
      <t>Lambayeque / Motupe</t>
    </r>
  </si>
  <si>
    <r>
      <t>Red Vial Nacional: PE-1NJ,</t>
    </r>
    <r>
      <rPr>
        <sz val="10"/>
        <rFont val="Arial"/>
        <family val="2"/>
      </rPr>
      <t xml:space="preserve">
</t>
    </r>
    <r>
      <rPr>
        <b/>
        <sz val="10"/>
        <rFont val="Arial"/>
        <family val="2"/>
      </rPr>
      <t xml:space="preserve">Tramo: </t>
    </r>
    <r>
      <rPr>
        <sz val="10"/>
        <rFont val="Arial"/>
        <family val="2"/>
      </rPr>
      <t xml:space="preserve">Santa Elvira - Tongorrape, 
</t>
    </r>
    <r>
      <rPr>
        <b/>
        <sz val="10"/>
        <rFont val="Arial"/>
        <family val="2"/>
      </rPr>
      <t xml:space="preserve">Sector: </t>
    </r>
    <r>
      <rPr>
        <sz val="10"/>
        <rFont val="Arial"/>
        <family val="2"/>
      </rPr>
      <t>Santa Elvira Km 74+850 - Km 75+550</t>
    </r>
  </si>
  <si>
    <t>-6.079</t>
  </si>
  <si>
    <t>-79.699</t>
  </si>
  <si>
    <t>M23.07.149</t>
  </si>
  <si>
    <r>
      <t xml:space="preserve">Lambayeque
</t>
    </r>
    <r>
      <rPr>
        <sz val="10"/>
        <color theme="1"/>
        <rFont val="Arial"/>
        <family val="2"/>
      </rPr>
      <t>Lambayeque / Mochumi</t>
    </r>
  </si>
  <si>
    <r>
      <t>Red Vial Nacional: PE-1NJ,</t>
    </r>
    <r>
      <rPr>
        <sz val="10"/>
        <rFont val="Arial"/>
        <family val="2"/>
      </rPr>
      <t xml:space="preserve">
</t>
    </r>
    <r>
      <rPr>
        <b/>
        <sz val="10"/>
        <rFont val="Arial"/>
        <family val="2"/>
      </rPr>
      <t xml:space="preserve">Tramo: </t>
    </r>
    <r>
      <rPr>
        <sz val="10"/>
        <rFont val="Arial"/>
        <family val="2"/>
      </rPr>
      <t xml:space="preserve">Mochumi - Tucume, 
</t>
    </r>
    <r>
      <rPr>
        <b/>
        <sz val="10"/>
        <rFont val="Arial"/>
        <family val="2"/>
      </rPr>
      <t xml:space="preserve">Sector: </t>
    </r>
    <r>
      <rPr>
        <sz val="10"/>
        <rFont val="Arial"/>
        <family val="2"/>
      </rPr>
      <t>Mochumi Km 15+400 - Km 15+600</t>
    </r>
  </si>
  <si>
    <t>-6.548</t>
  </si>
  <si>
    <t>-79.865</t>
  </si>
  <si>
    <r>
      <t xml:space="preserve">Amazonas
</t>
    </r>
    <r>
      <rPr>
        <sz val="10"/>
        <color theme="1"/>
        <rFont val="Arial"/>
        <family val="2"/>
      </rPr>
      <t>Bagua / Imaza</t>
    </r>
  </si>
  <si>
    <r>
      <t>Red Vial Nacional: PE-5ND,
Tramo:</t>
    </r>
    <r>
      <rPr>
        <sz val="10"/>
        <rFont val="Arial"/>
        <family val="2"/>
      </rPr>
      <t xml:space="preserve"> Wawico - La Ye  ,</t>
    </r>
    <r>
      <rPr>
        <b/>
        <sz val="10"/>
        <rFont val="Arial"/>
        <family val="2"/>
      </rPr>
      <t xml:space="preserve">
Sector: </t>
    </r>
    <r>
      <rPr>
        <sz val="10"/>
        <rFont val="Arial"/>
        <family val="2"/>
      </rPr>
      <t>85 Cocha Verde Km 17+000 - Km 17+030</t>
    </r>
  </si>
  <si>
    <t>-4.836</t>
  </si>
  <si>
    <t>-78.172</t>
  </si>
  <si>
    <t>M23.07.151</t>
  </si>
  <si>
    <r>
      <rPr>
        <b/>
        <u/>
        <sz val="10"/>
        <rFont val="Arial"/>
        <family val="2"/>
      </rPr>
      <t>Aeropuerto:</t>
    </r>
    <r>
      <rPr>
        <sz val="10"/>
        <rFont val="Arial"/>
        <family val="2"/>
      </rPr>
      <t xml:space="preserve">
Jaén</t>
    </r>
  </si>
  <si>
    <t>Pista de aterrizaje</t>
  </si>
  <si>
    <t>M23.07.169</t>
  </si>
  <si>
    <r>
      <t xml:space="preserve">Moquegua
</t>
    </r>
    <r>
      <rPr>
        <sz val="10"/>
        <color theme="1"/>
        <rFont val="Arial"/>
        <family val="2"/>
      </rPr>
      <t>General Sánchez Cerro / Puquina</t>
    </r>
  </si>
  <si>
    <r>
      <t xml:space="preserve">Red Vial Nacional: PE-36G, Tramo: </t>
    </r>
    <r>
      <rPr>
        <sz val="10"/>
        <rFont val="Arial"/>
        <family val="2"/>
      </rPr>
      <t xml:space="preserve">Km 132+600 - Km 148+590, </t>
    </r>
    <r>
      <rPr>
        <b/>
        <sz val="10"/>
        <rFont val="Arial"/>
        <family val="2"/>
      </rPr>
      <t xml:space="preserve">
Sector:</t>
    </r>
    <r>
      <rPr>
        <sz val="10"/>
        <rFont val="Arial"/>
        <family val="2"/>
      </rPr>
      <t xml:space="preserve"> Puquina Km 132+600 - Km 148+590</t>
    </r>
  </si>
  <si>
    <t>-16.647</t>
  </si>
  <si>
    <t>-71.094</t>
  </si>
  <si>
    <r>
      <t xml:space="preserve">PVN
</t>
    </r>
    <r>
      <rPr>
        <sz val="10"/>
        <rFont val="Arial"/>
        <family val="2"/>
      </rPr>
      <t>Administración por Contrato
Jefatura zonal Tacna - Moquegua
Mercedes Liliana Prieto Castillo- Jefe zonal
Correo: mprieto@pvn.gob.pe</t>
    </r>
  </si>
  <si>
    <t>M23.07.171</t>
  </si>
  <si>
    <r>
      <t xml:space="preserve">Piura
</t>
    </r>
    <r>
      <rPr>
        <sz val="10"/>
        <color theme="1"/>
        <rFont val="Arial"/>
        <family val="2"/>
      </rPr>
      <t>Talara / Los Órganos</t>
    </r>
  </si>
  <si>
    <r>
      <t xml:space="preserve">Red Vial Nacional: PE-1N (Panamericana Norte), 
Tramo: </t>
    </r>
    <r>
      <rPr>
        <sz val="10"/>
        <rFont val="Arial"/>
        <family val="2"/>
      </rPr>
      <t xml:space="preserve">El Alto - Los Órganos, </t>
    </r>
    <r>
      <rPr>
        <b/>
        <sz val="10"/>
        <rFont val="Arial"/>
        <family val="2"/>
      </rPr>
      <t xml:space="preserve">
Sector: </t>
    </r>
    <r>
      <rPr>
        <sz val="10"/>
        <rFont val="Arial"/>
        <family val="2"/>
      </rPr>
      <t>El Ñuro Km 1160+700 - Km 1165+700</t>
    </r>
  </si>
  <si>
    <t>-4.207</t>
  </si>
  <si>
    <t>-81.144</t>
  </si>
  <si>
    <t>M23.07.172</t>
  </si>
  <si>
    <r>
      <t xml:space="preserve">Ica
</t>
    </r>
    <r>
      <rPr>
        <sz val="10"/>
        <color theme="1"/>
        <rFont val="Arial"/>
        <family val="2"/>
      </rPr>
      <t>Pisco / Huancano</t>
    </r>
  </si>
  <si>
    <t>-13.602</t>
  </si>
  <si>
    <t>-75.620</t>
  </si>
  <si>
    <r>
      <rPr>
        <b/>
        <sz val="10"/>
        <rFont val="Arial"/>
        <family val="2"/>
      </rPr>
      <t>PVN</t>
    </r>
    <r>
      <rPr>
        <sz val="10"/>
        <rFont val="Arial"/>
        <family val="2"/>
      </rPr>
      <t xml:space="preserve">
Administración por Contrato
Jefatura zonal Ica
Jean Pierre Moscoso Blanco - Jefe zonal
Correo: jmoscoso@pvn.gob.pe</t>
    </r>
  </si>
  <si>
    <t>M23.07.173</t>
  </si>
  <si>
    <r>
      <t xml:space="preserve">Red Vial Nacional: PE-5NC, 
Tramo: </t>
    </r>
    <r>
      <rPr>
        <sz val="10"/>
        <rFont val="Arial"/>
        <family val="2"/>
      </rPr>
      <t xml:space="preserve">El Reposo - Chiriaco, </t>
    </r>
    <r>
      <rPr>
        <b/>
        <sz val="10"/>
        <rFont val="Arial"/>
        <family val="2"/>
      </rPr>
      <t xml:space="preserve">
Sector: </t>
    </r>
    <r>
      <rPr>
        <sz val="10"/>
        <rFont val="Arial"/>
        <family val="2"/>
      </rPr>
      <t>San Antonio Km 42+900 - Km 39+900</t>
    </r>
  </si>
  <si>
    <t>-5.437</t>
  </si>
  <si>
    <t>-78.472</t>
  </si>
  <si>
    <r>
      <t xml:space="preserve">Piura
</t>
    </r>
    <r>
      <rPr>
        <sz val="10"/>
        <color theme="1"/>
        <rFont val="Arial"/>
        <family val="2"/>
      </rPr>
      <t>Talara / Mancora</t>
    </r>
  </si>
  <si>
    <t>M23.07.176</t>
  </si>
  <si>
    <t>-4.109</t>
  </si>
  <si>
    <t>-81.062</t>
  </si>
  <si>
    <t>M23.07.177</t>
  </si>
  <si>
    <r>
      <t xml:space="preserve">Red Vial Nacional: PE-1N (Panamericana Norte), 
Tramo: </t>
    </r>
    <r>
      <rPr>
        <sz val="10"/>
        <rFont val="Arial"/>
        <family val="2"/>
      </rPr>
      <t xml:space="preserve">Mancora - Punta Sal </t>
    </r>
    <r>
      <rPr>
        <b/>
        <sz val="10"/>
        <rFont val="Arial"/>
        <family val="2"/>
      </rPr>
      <t xml:space="preserve">
Sector: </t>
    </r>
    <r>
      <rPr>
        <sz val="10"/>
        <rFont val="Arial"/>
        <family val="2"/>
      </rPr>
      <t>Mancora  Km 1176+540 - Km 1180+340</t>
    </r>
  </si>
  <si>
    <t>-13.901</t>
  </si>
  <si>
    <t>-74.330</t>
  </si>
  <si>
    <t xml:space="preserve">
Maquinaria de PVN
</t>
  </si>
  <si>
    <r>
      <t xml:space="preserve">Red Vial Nacional: PE-30D,
Tramo: </t>
    </r>
    <r>
      <rPr>
        <sz val="10"/>
        <rFont val="Arial"/>
        <family val="2"/>
      </rPr>
      <t>Huanca Sancos - Pampa de Cangallo,</t>
    </r>
    <r>
      <rPr>
        <b/>
        <sz val="10"/>
        <rFont val="Arial"/>
        <family val="2"/>
      </rPr>
      <t xml:space="preserve">
Sector: </t>
    </r>
    <r>
      <rPr>
        <sz val="10"/>
        <rFont val="Arial"/>
        <family val="2"/>
      </rPr>
      <t>Huanca Sancos Km 176+291 - Km 176+311</t>
    </r>
  </si>
  <si>
    <t xml:space="preserve">Maquinaria de PVN
01 Cargador frontal
01 Camión volquete
</t>
  </si>
  <si>
    <r>
      <t xml:space="preserve">Ayacucho
</t>
    </r>
    <r>
      <rPr>
        <sz val="10"/>
        <color theme="1"/>
        <rFont val="Arial"/>
        <family val="2"/>
      </rPr>
      <t>Huanca Sancos / Sancos</t>
    </r>
  </si>
  <si>
    <t>M23.08.06</t>
  </si>
  <si>
    <r>
      <t xml:space="preserve">Amazonas
</t>
    </r>
    <r>
      <rPr>
        <sz val="10"/>
        <color theme="1"/>
        <rFont val="Arial"/>
        <family val="2"/>
      </rPr>
      <t>Luya / San Francisco Del Yeso</t>
    </r>
  </si>
  <si>
    <r>
      <t>Red Vial Nacional: PE-08B,
Tramo:</t>
    </r>
    <r>
      <rPr>
        <sz val="10"/>
        <rFont val="Arial"/>
        <family val="2"/>
      </rPr>
      <t xml:space="preserve"> Calla Calla - Leymebamba,</t>
    </r>
    <r>
      <rPr>
        <b/>
        <sz val="10"/>
        <rFont val="Arial"/>
        <family val="2"/>
      </rPr>
      <t xml:space="preserve">
Sector: </t>
    </r>
    <r>
      <rPr>
        <sz val="10"/>
        <rFont val="Arial"/>
        <family val="2"/>
      </rPr>
      <t>San Jose Km 224+240 - Km 224+268</t>
    </r>
  </si>
  <si>
    <t>Maquinaria de PVN
01 Retroexcavadora
01 Camión volquete</t>
  </si>
  <si>
    <t>-6,714</t>
  </si>
  <si>
    <t>-77.863</t>
  </si>
  <si>
    <t>M23.08.07</t>
  </si>
  <si>
    <r>
      <t>Red Vial Nacional: PE-5NC,
Tramo:</t>
    </r>
    <r>
      <rPr>
        <sz val="10"/>
        <rFont val="Arial"/>
        <family val="2"/>
      </rPr>
      <t xml:space="preserve"> Casual - Duran,</t>
    </r>
    <r>
      <rPr>
        <b/>
        <sz val="10"/>
        <rFont val="Arial"/>
        <family val="2"/>
      </rPr>
      <t xml:space="preserve">
Sector: </t>
    </r>
    <r>
      <rPr>
        <sz val="10"/>
        <rFont val="Arial"/>
        <family val="2"/>
      </rPr>
      <t>Mesones Km 123+000 - Km 132+000</t>
    </r>
  </si>
  <si>
    <t>Maquinaria de PVN
01 Motoniveladora
02 Camión volquete
01 Cargador frontal</t>
  </si>
  <si>
    <t>-5,072</t>
  </si>
  <si>
    <t>-78,329</t>
  </si>
  <si>
    <r>
      <t xml:space="preserve">Piura
</t>
    </r>
    <r>
      <rPr>
        <sz val="10"/>
        <color theme="1"/>
        <rFont val="Arial"/>
        <family val="2"/>
      </rPr>
      <t>Huancabamba / Huancabamba</t>
    </r>
  </si>
  <si>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Quebrada las Damas Km 52+780 - Km 52+840</t>
    </r>
  </si>
  <si>
    <r>
      <t xml:space="preserve">Red Vial Nacional: PE-3N,
Tramo: </t>
    </r>
    <r>
      <rPr>
        <sz val="10"/>
        <rFont val="Arial"/>
        <family val="2"/>
      </rPr>
      <t xml:space="preserve">Aquia - Chiquian - Mojón,
</t>
    </r>
    <r>
      <rPr>
        <b/>
        <sz val="10"/>
        <rFont val="Arial"/>
        <family val="2"/>
      </rPr>
      <t xml:space="preserve">Sector: </t>
    </r>
    <r>
      <rPr>
        <sz val="10"/>
        <rFont val="Arial"/>
        <family val="2"/>
      </rPr>
      <t>Pacarenca Km 448+027 - Km 448+037</t>
    </r>
  </si>
  <si>
    <t>M23.08.10</t>
  </si>
  <si>
    <t>Maquinaria del Contratista Conservador Construcción y Administración S.A.</t>
  </si>
  <si>
    <r>
      <rPr>
        <b/>
        <sz val="10"/>
        <rFont val="Arial"/>
        <family val="2"/>
      </rPr>
      <t>PVN</t>
    </r>
    <r>
      <rPr>
        <sz val="10"/>
        <rFont val="Arial"/>
        <family val="2"/>
      </rPr>
      <t xml:space="preserve">
Administración por contrato
Jefatura zonal Lambayeque
Berenita Del Rosario Rodriguez - Jefe zonal
Correo: clapoint@pvn.gob.pe</t>
    </r>
  </si>
  <si>
    <t xml:space="preserve">-6,069  </t>
  </si>
  <si>
    <t xml:space="preserve">  -78,746</t>
  </si>
  <si>
    <r>
      <t>Red Vial Nacional: PE-3ND, 
Tramo:</t>
    </r>
    <r>
      <rPr>
        <sz val="10"/>
        <rFont val="Arial"/>
        <family val="2"/>
      </rPr>
      <t xml:space="preserve"> Santo Tomás - Pimpingos, </t>
    </r>
    <r>
      <rPr>
        <b/>
        <sz val="10"/>
        <rFont val="Arial"/>
        <family val="2"/>
      </rPr>
      <t xml:space="preserve">
Sector: </t>
    </r>
    <r>
      <rPr>
        <sz val="10"/>
        <rFont val="Arial"/>
        <family val="2"/>
      </rPr>
      <t>Pimpingos Km 99+620 - Km 99+633</t>
    </r>
  </si>
  <si>
    <r>
      <t xml:space="preserve">La Libertad
</t>
    </r>
    <r>
      <rPr>
        <sz val="10"/>
        <color theme="1"/>
        <rFont val="Arial"/>
        <family val="2"/>
      </rPr>
      <t>Sánchez Carrión / Cochorco</t>
    </r>
  </si>
  <si>
    <t>M23.08.15</t>
  </si>
  <si>
    <r>
      <t xml:space="preserve">Red Vial Nacional: PE-5N,
Tramo: </t>
    </r>
    <r>
      <rPr>
        <sz val="10"/>
        <rFont val="Arial"/>
        <family val="2"/>
      </rPr>
      <t>Puente Chino - Aguaytía,</t>
    </r>
    <r>
      <rPr>
        <b/>
        <sz val="10"/>
        <rFont val="Arial"/>
        <family val="2"/>
      </rPr>
      <t xml:space="preserve">
Sector: </t>
    </r>
    <r>
      <rPr>
        <sz val="10"/>
        <rFont val="Arial"/>
        <family val="2"/>
      </rPr>
      <t>Puente Coco Km 430+580 - Km 430+680</t>
    </r>
  </si>
  <si>
    <t>-9.100</t>
  </si>
  <si>
    <t>-75.744</t>
  </si>
  <si>
    <t>M23.08.18</t>
  </si>
  <si>
    <r>
      <t xml:space="preserve">Red Vial Nacional: PE-10C, 
Tramo: </t>
    </r>
    <r>
      <rPr>
        <sz val="10"/>
        <rFont val="Arial"/>
        <family val="2"/>
      </rPr>
      <t xml:space="preserve">Pte. Pallar - Puente Chagual, </t>
    </r>
    <r>
      <rPr>
        <b/>
        <sz val="10"/>
        <rFont val="Arial"/>
        <family val="2"/>
      </rPr>
      <t xml:space="preserve">
Sector: </t>
    </r>
    <r>
      <rPr>
        <sz val="10"/>
        <rFont val="Arial"/>
        <family val="2"/>
      </rPr>
      <t>Corrales Aricapampa Km 74+500 - Km 89+500</t>
    </r>
  </si>
  <si>
    <t>-7.806</t>
  </si>
  <si>
    <t>-77.690</t>
  </si>
  <si>
    <t>Maquinaria de PVN
01 Retroexcavadora</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</si>
  <si>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60+000 - Km 60+170</t>
    </r>
  </si>
  <si>
    <t>-5.174</t>
  </si>
  <si>
    <t>-80.053</t>
  </si>
  <si>
    <r>
      <t xml:space="preserve">Huancavelica
</t>
    </r>
    <r>
      <rPr>
        <sz val="10"/>
        <color theme="1"/>
        <rFont val="Arial"/>
        <family val="2"/>
      </rPr>
      <t>Huancavelica / Huando</t>
    </r>
  </si>
  <si>
    <r>
      <t xml:space="preserve">Red Vial Nacional: PE-26, 
Tramo: </t>
    </r>
    <r>
      <rPr>
        <sz val="10"/>
        <rFont val="Arial"/>
        <family val="2"/>
      </rPr>
      <t xml:space="preserve">Izcuchaca - Huancavelica, </t>
    </r>
    <r>
      <rPr>
        <b/>
        <sz val="10"/>
        <rFont val="Arial"/>
        <family val="2"/>
      </rPr>
      <t xml:space="preserve">
Sector: </t>
    </r>
    <r>
      <rPr>
        <sz val="10"/>
        <rFont val="Arial"/>
        <family val="2"/>
      </rPr>
      <t>Huando Km 292+000 - Km 298+000</t>
    </r>
  </si>
  <si>
    <t>-12.512</t>
  </si>
  <si>
    <t>-74.970</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</si>
  <si>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 grande) - Tambogrande - Chulucanas - Morropón - Pte. La Gallega,
</t>
    </r>
    <r>
      <rPr>
        <b/>
        <sz val="10"/>
        <color theme="1"/>
        <rFont val="Arial"/>
        <family val="2"/>
      </rPr>
      <t xml:space="preserve">Sector: </t>
    </r>
    <r>
      <rPr>
        <sz val="10"/>
        <color theme="1"/>
        <rFont val="Arial"/>
        <family val="2"/>
      </rPr>
      <t>CP Piura La Vieja Km 53+850 - Km 53+950</t>
    </r>
  </si>
  <si>
    <t>M23.08.24</t>
  </si>
  <si>
    <r>
      <t>Red Vial Nacional: PE-5SB,
Tramo:</t>
    </r>
    <r>
      <rPr>
        <sz val="10"/>
        <rFont val="Arial"/>
        <family val="2"/>
      </rPr>
      <t xml:space="preserve"> Paradero Huancayo - Puerto Ocopa,</t>
    </r>
    <r>
      <rPr>
        <b/>
        <sz val="10"/>
        <rFont val="Arial"/>
        <family val="2"/>
      </rPr>
      <t xml:space="preserve">
Sector: </t>
    </r>
    <r>
      <rPr>
        <sz val="10"/>
        <rFont val="Arial"/>
        <family val="2"/>
      </rPr>
      <t>Aoti Km 00+000 - Km 34+000</t>
    </r>
  </si>
  <si>
    <t>-10.950</t>
  </si>
  <si>
    <t>-74.833</t>
  </si>
  <si>
    <t>M23.08.25</t>
  </si>
  <si>
    <r>
      <t xml:space="preserve">Red Vial Nacional: PE-14C,
Tramo: </t>
    </r>
    <r>
      <rPr>
        <sz val="10"/>
        <rFont val="Arial"/>
        <family val="2"/>
      </rPr>
      <t>Piscobamba - San Luis,</t>
    </r>
    <r>
      <rPr>
        <b/>
        <sz val="10"/>
        <rFont val="Arial"/>
        <family val="2"/>
      </rPr>
      <t xml:space="preserve">
Sector: </t>
    </r>
    <r>
      <rPr>
        <sz val="10"/>
        <rFont val="Arial"/>
        <family val="2"/>
      </rPr>
      <t>Alpabamba Km 149+350 - Km 149+365</t>
    </r>
  </si>
  <si>
    <t>-9.031</t>
  </si>
  <si>
    <t>-77.362</t>
  </si>
  <si>
    <t>M23.08.26</t>
  </si>
  <si>
    <t xml:space="preserve">Maquinaria de PVN
01 Cargador frontal
01 Motoniveladora
01 Rodillo liso
02 Camión volquete
</t>
  </si>
  <si>
    <t>-7.773</t>
  </si>
  <si>
    <t>-77.771</t>
  </si>
  <si>
    <t>M23.08.27</t>
  </si>
  <si>
    <r>
      <t xml:space="preserve">Red Vial Nacional: PE-24A, 
Tramo: </t>
    </r>
    <r>
      <rPr>
        <sz val="10"/>
        <rFont val="Arial"/>
        <family val="2"/>
      </rPr>
      <t xml:space="preserve">Satipo - Concepción, </t>
    </r>
    <r>
      <rPr>
        <b/>
        <sz val="10"/>
        <rFont val="Arial"/>
        <family val="2"/>
      </rPr>
      <t xml:space="preserve">
Sector: </t>
    </r>
    <r>
      <rPr>
        <sz val="10"/>
        <rFont val="Arial"/>
        <family val="2"/>
      </rPr>
      <t>San Pedro - Coviriali Km 196+000 - Km 206+000</t>
    </r>
  </si>
  <si>
    <t>-11.305</t>
  </si>
  <si>
    <t>-74.696</t>
  </si>
  <si>
    <t>M23.08.30</t>
  </si>
  <si>
    <r>
      <t xml:space="preserve">Cusco
</t>
    </r>
    <r>
      <rPr>
        <sz val="10"/>
        <color theme="1"/>
        <rFont val="Arial"/>
        <family val="2"/>
      </rPr>
      <t>Anta / Chinchaypujio</t>
    </r>
  </si>
  <si>
    <t>-13.578</t>
  </si>
  <si>
    <t>-72.204</t>
  </si>
  <si>
    <t>M23.08.31</t>
  </si>
  <si>
    <t>-6.568</t>
  </si>
  <si>
    <t>-78.839</t>
  </si>
  <si>
    <t>M23.08.32</t>
  </si>
  <si>
    <t>M23.08.21</t>
  </si>
  <si>
    <r>
      <rPr>
        <b/>
        <sz val="10"/>
        <color theme="1"/>
        <rFont val="Arial"/>
        <family val="2"/>
      </rPr>
      <t xml:space="preserve">Ayacucho </t>
    </r>
    <r>
      <rPr>
        <sz val="10"/>
        <color theme="1"/>
        <rFont val="Arial"/>
        <family val="2"/>
      </rPr>
      <t xml:space="preserve">
Parinacochas / Cora Cora</t>
    </r>
  </si>
  <si>
    <r>
      <rPr>
        <b/>
        <sz val="10"/>
        <rFont val="Arial"/>
        <family val="2"/>
      </rPr>
      <t xml:space="preserve">
Red Vial Nacional: PE-32,
Tramo</t>
    </r>
    <r>
      <rPr>
        <sz val="10"/>
        <rFont val="Arial"/>
        <family val="2"/>
      </rPr>
      <t xml:space="preserve"> : Cora Cora - Puquio,
</t>
    </r>
    <r>
      <rPr>
        <b/>
        <sz val="10"/>
        <rFont val="Arial"/>
        <family val="2"/>
      </rPr>
      <t>Sector</t>
    </r>
    <r>
      <rPr>
        <sz val="10"/>
        <rFont val="Arial"/>
        <family val="2"/>
      </rPr>
      <t xml:space="preserve"> : Cora Cora Km 202+600 - Km 210+600</t>
    </r>
  </si>
  <si>
    <t>-15.014</t>
  </si>
  <si>
    <t>-73.777</t>
  </si>
  <si>
    <r>
      <t xml:space="preserve">Junín
</t>
    </r>
    <r>
      <rPr>
        <sz val="10"/>
        <color theme="1"/>
        <rFont val="Arial"/>
        <family val="2"/>
      </rPr>
      <t>Satipo / Coviriali</t>
    </r>
  </si>
  <si>
    <r>
      <t>Red Vial Nacional: PE-3SF,
Tramo:</t>
    </r>
    <r>
      <rPr>
        <sz val="10"/>
        <rFont val="Arial"/>
        <family val="2"/>
      </rPr>
      <t xml:space="preserve"> Emp. PE -3S Mollepuquio - Chinchaypujio,</t>
    </r>
    <r>
      <rPr>
        <b/>
        <sz val="10"/>
        <rFont val="Arial"/>
        <family val="2"/>
      </rPr>
      <t xml:space="preserve">
Sector: </t>
    </r>
    <r>
      <rPr>
        <sz val="10"/>
        <rFont val="Arial"/>
        <family val="2"/>
      </rPr>
      <t>Ocra Km 415+567 - Km 415+579</t>
    </r>
  </si>
  <si>
    <t>Maquinaria del Contratista Conservador Concar S.A.
01 Retroexcavadora</t>
  </si>
  <si>
    <r>
      <t>Red Vial Nacional: PE-06B, 
Tramo:</t>
    </r>
    <r>
      <rPr>
        <sz val="10"/>
        <rFont val="Arial"/>
        <family val="2"/>
      </rPr>
      <t xml:space="preserve"> Santa Cruz - Chancay Baños, </t>
    </r>
    <r>
      <rPr>
        <b/>
        <sz val="10"/>
        <rFont val="Arial"/>
        <family val="2"/>
      </rPr>
      <t xml:space="preserve">
Sector:</t>
    </r>
    <r>
      <rPr>
        <sz val="10"/>
        <rFont val="Arial"/>
        <family val="2"/>
      </rPr>
      <t xml:space="preserve"> Chancay Baños Km 84+400 - Km 84+500</t>
    </r>
  </si>
  <si>
    <t>M23.08.33</t>
  </si>
  <si>
    <r>
      <t xml:space="preserve">Piura
</t>
    </r>
    <r>
      <rPr>
        <sz val="10"/>
        <color theme="1"/>
        <rFont val="Arial"/>
        <family val="2"/>
      </rPr>
      <t>Morropón / Morropón</t>
    </r>
  </si>
  <si>
    <r>
      <t xml:space="preserve">Red Vial Nacional: PE-1NR, 
Tramo: </t>
    </r>
    <r>
      <rPr>
        <sz val="10"/>
        <rFont val="Arial"/>
        <family val="2"/>
      </rPr>
      <t xml:space="preserve">Chulucanas - Morropón, </t>
    </r>
    <r>
      <rPr>
        <b/>
        <sz val="10"/>
        <rFont val="Arial"/>
        <family val="2"/>
      </rPr>
      <t xml:space="preserve">
Sector: </t>
    </r>
    <r>
      <rPr>
        <sz val="10"/>
        <rFont val="Arial"/>
        <family val="2"/>
      </rPr>
      <t>C.P. Monterrico Km 55+660 - Km 63+300</t>
    </r>
  </si>
  <si>
    <t>-5.166</t>
  </si>
  <si>
    <t>-80.086</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</si>
  <si>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Tambo Km 14+600 - Km 14+620</t>
    </r>
  </si>
  <si>
    <t>M23.08.34</t>
  </si>
  <si>
    <t xml:space="preserve">Maquinaria de PVN
01 Retroexcavadora
</t>
  </si>
  <si>
    <t>-14.460</t>
  </si>
  <si>
    <t>75.134</t>
  </si>
  <si>
    <r>
      <t>Red Vial Nacional: PE-30D,
Tramo:</t>
    </r>
    <r>
      <rPr>
        <sz val="10"/>
        <rFont val="Arial"/>
        <family val="2"/>
      </rPr>
      <t xml:space="preserve"> Palpa </t>
    </r>
    <r>
      <rPr>
        <b/>
        <sz val="10"/>
        <rFont val="Arial"/>
        <family val="2"/>
      </rPr>
      <t xml:space="preserve">- </t>
    </r>
    <r>
      <rPr>
        <sz val="10"/>
        <rFont val="Arial"/>
        <family val="2"/>
      </rPr>
      <t>Llauta,</t>
    </r>
    <r>
      <rPr>
        <b/>
        <sz val="10"/>
        <rFont val="Arial"/>
        <family val="2"/>
      </rPr>
      <t xml:space="preserve">
Sector: </t>
    </r>
    <r>
      <rPr>
        <sz val="10"/>
        <rFont val="Arial"/>
        <family val="2"/>
      </rPr>
      <t>Pte. Chicchitara Km 11+359 - Km 11+380</t>
    </r>
  </si>
  <si>
    <t>M23.08.35</t>
  </si>
  <si>
    <r>
      <t xml:space="preserve">Red Vial Nacional: PE-3N, 
Tramo: </t>
    </r>
    <r>
      <rPr>
        <sz val="10"/>
        <rFont val="Arial"/>
        <family val="2"/>
      </rPr>
      <t xml:space="preserve">Huancabamba - Curilcas, </t>
    </r>
    <r>
      <rPr>
        <b/>
        <sz val="10"/>
        <rFont val="Arial"/>
        <family val="2"/>
      </rPr>
      <t xml:space="preserve">
Sector: </t>
    </r>
    <r>
      <rPr>
        <sz val="10"/>
        <rFont val="Arial"/>
        <family val="2"/>
      </rPr>
      <t>(Prog. De TDR Km 1824+070 - Km 1824+092) Km 1770+450 - Km 1770+472</t>
    </r>
  </si>
  <si>
    <t>Maquinaria de PVN
01 Camión volquete
01 Retroexcavadora</t>
  </si>
  <si>
    <t>-5.198</t>
  </si>
  <si>
    <r>
      <t xml:space="preserve">Áncash
</t>
    </r>
    <r>
      <rPr>
        <sz val="10"/>
        <color theme="1"/>
        <rFont val="Arial"/>
        <family val="2"/>
      </rPr>
      <t>Yungay / Yanama</t>
    </r>
  </si>
  <si>
    <t xml:space="preserve">Maquinaria de PVN
01 Cargador frontal
01 Motoniveladora
02 Camión volquetes
01 Rodillo
01Camión cisterna
</t>
  </si>
  <si>
    <t>M23.08.40</t>
  </si>
  <si>
    <t>M23.08.41</t>
  </si>
  <si>
    <r>
      <t xml:space="preserve">Áncash 
</t>
    </r>
    <r>
      <rPr>
        <sz val="10"/>
        <color theme="1"/>
        <rFont val="Arial"/>
        <family val="2"/>
      </rPr>
      <t>Pallasca / Pallasca</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</si>
  <si>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14+600 - Km 14+640) Km 897+103 - Km 897+143</t>
    </r>
  </si>
  <si>
    <r>
      <t xml:space="preserve">Red Vial Nacional: PE-3N,
Tramo: </t>
    </r>
    <r>
      <rPr>
        <sz val="10"/>
        <rFont val="Arial"/>
        <family val="2"/>
      </rPr>
      <t xml:space="preserve">Pallasca - Mollepata, 
</t>
    </r>
    <r>
      <rPr>
        <b/>
        <sz val="10"/>
        <rFont val="Arial"/>
        <family val="2"/>
      </rPr>
      <t>Sector:</t>
    </r>
    <r>
      <rPr>
        <sz val="10"/>
        <rFont val="Arial"/>
        <family val="2"/>
      </rPr>
      <t xml:space="preserve"> (Prog. De obra Km 14+025 - Km 14+110) Km 896+526 - Km 896+612</t>
    </r>
  </si>
  <si>
    <t>-8.209</t>
  </si>
  <si>
    <t>-77.948</t>
  </si>
  <si>
    <t>-77.950</t>
  </si>
  <si>
    <r>
      <rPr>
        <b/>
        <sz val="10"/>
        <rFont val="Arial"/>
        <family val="2"/>
      </rPr>
      <t xml:space="preserve">CORPAC </t>
    </r>
    <r>
      <rPr>
        <sz val="10"/>
        <rFont val="Arial"/>
        <family val="2"/>
      </rPr>
      <t xml:space="preserve">
Comunicación vía correo:
Operador COE
Correo: coe-callao@corpac.gob.pe
</t>
    </r>
  </si>
  <si>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Km 718+930 - Km 718+950</t>
    </r>
  </si>
  <si>
    <t>M23.08.43</t>
  </si>
  <si>
    <r>
      <t xml:space="preserve">Red Vial Nacional: PE-3N,
Tramo: </t>
    </r>
    <r>
      <rPr>
        <sz val="10"/>
        <rFont val="Arial"/>
        <family val="2"/>
      </rPr>
      <t xml:space="preserve">Pte. Huarochirí - Chuquicara, 
</t>
    </r>
    <r>
      <rPr>
        <b/>
        <sz val="10"/>
        <rFont val="Arial"/>
        <family val="2"/>
      </rPr>
      <t xml:space="preserve">Sector: </t>
    </r>
    <r>
      <rPr>
        <sz val="10"/>
        <rFont val="Arial"/>
        <family val="2"/>
      </rPr>
      <t>Túnel Km 718+932 - Km 718+948</t>
    </r>
  </si>
  <si>
    <t>-5.485</t>
  </si>
  <si>
    <t>-79.497</t>
  </si>
  <si>
    <r>
      <t xml:space="preserve">Piura
</t>
    </r>
    <r>
      <rPr>
        <sz val="10"/>
        <color theme="1"/>
        <rFont val="Arial"/>
        <family val="2"/>
      </rPr>
      <t>Huancabamba / Huarmaca</t>
    </r>
  </si>
  <si>
    <r>
      <t xml:space="preserve">Red Vial Nacional: PE-3N, 
Tramo: </t>
    </r>
    <r>
      <rPr>
        <sz val="10"/>
        <rFont val="Arial"/>
        <family val="2"/>
      </rPr>
      <t xml:space="preserve">Hualapampa - Sondor , </t>
    </r>
    <r>
      <rPr>
        <b/>
        <sz val="10"/>
        <rFont val="Arial"/>
        <family val="2"/>
      </rPr>
      <t xml:space="preserve">
Sector: </t>
    </r>
    <r>
      <rPr>
        <sz val="10"/>
        <rFont val="Arial"/>
        <family val="2"/>
      </rPr>
      <t xml:space="preserve">San Jose de Tunas (Prog. De Tdr 1746+900 - 1746+913) Km 1693+020 - Km 1693+033. </t>
    </r>
    <r>
      <rPr>
        <b/>
        <sz val="10"/>
        <rFont val="Arial"/>
        <family val="2"/>
      </rPr>
      <t xml:space="preserve">
</t>
    </r>
  </si>
  <si>
    <t>M23.08.44</t>
  </si>
  <si>
    <t>Maquinaria del Contratista Consorcio Vial Sondor Vado Grande
01 Retroexcavadora
01 Camión volquete</t>
  </si>
  <si>
    <r>
      <rPr>
        <b/>
        <sz val="10"/>
        <rFont val="Arial"/>
        <family val="2"/>
      </rPr>
      <t>PVN</t>
    </r>
    <r>
      <rPr>
        <sz val="10"/>
        <rFont val="Arial"/>
        <family val="2"/>
      </rPr>
      <t xml:space="preserve">
Administraciónpor contrato
Jefatura zonal Piura - Tumbes
Roger Aguilar Araca - Jefe zonal
Correo: psalguero@pvn.gob.pe</t>
    </r>
  </si>
  <si>
    <r>
      <rPr>
        <b/>
        <sz val="10"/>
        <rFont val="Arial"/>
        <family val="2"/>
      </rPr>
      <t>PVN</t>
    </r>
    <r>
      <rPr>
        <sz val="10"/>
        <rFont val="Arial"/>
        <family val="2"/>
      </rPr>
      <t xml:space="preserve">
Administración por contrato
Jefatura zonal Piura - Tumbes
Roger Aguilar Araca - Jefe zonal
Correo: psalguero@pvn.gob.pe</t>
    </r>
  </si>
  <si>
    <r>
      <rPr>
        <b/>
        <sz val="10"/>
        <color theme="1"/>
        <rFont val="Arial"/>
        <family val="2"/>
      </rPr>
      <t xml:space="preserve">PVN
</t>
    </r>
    <r>
      <rPr>
        <sz val="10"/>
        <color theme="1"/>
        <rFont val="Arial"/>
        <family val="2"/>
      </rPr>
      <t>Administración Directa
Jefatura zonal Ayacucho
Gary Filio Ricalde Tinoco
Correo: gricalde@pvn.gob.pe</t>
    </r>
  </si>
  <si>
    <t>Maquinaria de PVN
01 Tractor neumático</t>
  </si>
  <si>
    <t>Maquinaria del Contratista Conservador Consorcio Vial Pimentel.
01 Retroexcavadora
01 Camión volquete</t>
  </si>
  <si>
    <r>
      <rPr>
        <b/>
        <sz val="10"/>
        <rFont val="Arial"/>
        <family val="2"/>
      </rPr>
      <t>PVN</t>
    </r>
    <r>
      <rPr>
        <sz val="10"/>
        <rFont val="Arial"/>
        <family val="2"/>
      </rPr>
      <t xml:space="preserve">
Administración por contrato
Jefatura zonal Cusco-Apurimac
Jaime Leonardo Huaman Cabrera - Jefe zonal
Correo: jlhuaman@pvn.gob.pe</t>
    </r>
  </si>
  <si>
    <r>
      <t xml:space="preserve">Red Vial Nacional: PE-10C, 
Tramo: </t>
    </r>
    <r>
      <rPr>
        <sz val="10"/>
        <rFont val="Arial"/>
        <family val="2"/>
      </rPr>
      <t xml:space="preserve">Pte. Pallar - Pte. Chagual, </t>
    </r>
    <r>
      <rPr>
        <b/>
        <sz val="10"/>
        <rFont val="Arial"/>
        <family val="2"/>
      </rPr>
      <t xml:space="preserve">
Sector: </t>
    </r>
    <r>
      <rPr>
        <sz val="10"/>
        <rFont val="Arial"/>
        <family val="2"/>
      </rPr>
      <t>Huamanmarca El Molino Km 48+000 - Km 64+500</t>
    </r>
  </si>
  <si>
    <t xml:space="preserve">Maquinaria del Contratista Conservador Consorcio Pumahuasi
01 Excavadora
07 Camión volquete
</t>
  </si>
  <si>
    <t>M23.08.45</t>
  </si>
  <si>
    <r>
      <t xml:space="preserve">Áncash
</t>
    </r>
    <r>
      <rPr>
        <sz val="10"/>
        <color theme="1"/>
        <rFont val="Arial"/>
        <family val="2"/>
      </rPr>
      <t>Huaylas / Huallanca</t>
    </r>
  </si>
  <si>
    <r>
      <t xml:space="preserve">Red Vial Nacional: PE-3NA, 
Tramo: </t>
    </r>
    <r>
      <rPr>
        <sz val="10"/>
        <rFont val="Arial"/>
        <family val="2"/>
      </rPr>
      <t xml:space="preserve">Pte. Huarochirí - Dv. Sihuas, </t>
    </r>
    <r>
      <rPr>
        <b/>
        <sz val="10"/>
        <rFont val="Arial"/>
        <family val="2"/>
      </rPr>
      <t xml:space="preserve">
Sector: </t>
    </r>
    <r>
      <rPr>
        <sz val="10"/>
        <rFont val="Arial"/>
        <family val="2"/>
      </rPr>
      <t>Pte. Huarochirí y Dv. Sihuas Km 0+000 - Km 15+971</t>
    </r>
  </si>
  <si>
    <t>Maquinaria de PVN
01 Cargador frontal
01 Camión volquete</t>
  </si>
  <si>
    <t>-8.699</t>
  </si>
  <si>
    <t>-77.960</t>
  </si>
  <si>
    <r>
      <t xml:space="preserve">Red Vial Nacional: PE-1NL, 
Tramo: </t>
    </r>
    <r>
      <rPr>
        <sz val="10"/>
        <rFont val="Arial"/>
        <family val="2"/>
      </rPr>
      <t>Sullana - Tambogrande,</t>
    </r>
    <r>
      <rPr>
        <b/>
        <sz val="10"/>
        <rFont val="Arial"/>
        <family val="2"/>
      </rPr>
      <t xml:space="preserve">
Sector:</t>
    </r>
    <r>
      <rPr>
        <sz val="10"/>
        <rFont val="Arial"/>
        <family val="2"/>
      </rPr>
      <t xml:space="preserve"> Cieneguillo Km 8+390 - Km 8+400</t>
    </r>
  </si>
  <si>
    <r>
      <t xml:space="preserve">Red Vial Nacional: PE-12, 
Tramo: </t>
    </r>
    <r>
      <rPr>
        <sz val="10"/>
        <rFont val="Arial"/>
        <family val="2"/>
      </rPr>
      <t>Santa - Chuquicara,</t>
    </r>
    <r>
      <rPr>
        <b/>
        <sz val="10"/>
        <rFont val="Arial"/>
        <family val="2"/>
      </rPr>
      <t xml:space="preserve"> 
Sector: </t>
    </r>
    <r>
      <rPr>
        <sz val="10"/>
        <rFont val="Arial"/>
        <family val="2"/>
      </rPr>
      <t>Chuquicara Km 65+600 - Km 65+620</t>
    </r>
  </si>
  <si>
    <r>
      <t xml:space="preserve">Red Vial Nacional: PE-12, 
Tramo: </t>
    </r>
    <r>
      <rPr>
        <sz val="10"/>
        <rFont val="Arial"/>
        <family val="2"/>
      </rPr>
      <t>Santa - Chuquicara,</t>
    </r>
    <r>
      <rPr>
        <b/>
        <sz val="10"/>
        <rFont val="Arial"/>
        <family val="2"/>
      </rPr>
      <t xml:space="preserve"> 
Sector: </t>
    </r>
    <r>
      <rPr>
        <sz val="10"/>
        <rFont val="Arial"/>
        <family val="2"/>
      </rPr>
      <t>Santa - Chuquicara Km 65+720 - Km 65+745</t>
    </r>
  </si>
  <si>
    <r>
      <t xml:space="preserve">Red Vial Nacional: PE-12, 
Tramo: </t>
    </r>
    <r>
      <rPr>
        <sz val="10"/>
        <rFont val="Arial"/>
        <family val="2"/>
      </rPr>
      <t>Santa - Chuquicara,</t>
    </r>
    <r>
      <rPr>
        <b/>
        <sz val="10"/>
        <rFont val="Arial"/>
        <family val="2"/>
      </rPr>
      <t xml:space="preserve"> 
Sector: </t>
    </r>
    <r>
      <rPr>
        <sz val="10"/>
        <rFont val="Arial"/>
        <family val="2"/>
      </rPr>
      <t>Santa - Chuquicara Km 65+500 - Km 65+525</t>
    </r>
  </si>
  <si>
    <t>M23.08.47</t>
  </si>
  <si>
    <r>
      <t xml:space="preserve">Red Vial Nacional: PE-3ND, 
Tramo: </t>
    </r>
    <r>
      <rPr>
        <sz val="10"/>
        <rFont val="Arial"/>
        <family val="2"/>
      </rPr>
      <t>Cutervo - Socota,</t>
    </r>
    <r>
      <rPr>
        <b/>
        <sz val="10"/>
        <rFont val="Arial"/>
        <family val="2"/>
      </rPr>
      <t xml:space="preserve">
Sector: </t>
    </r>
    <r>
      <rPr>
        <sz val="10"/>
        <rFont val="Arial"/>
        <family val="2"/>
      </rPr>
      <t>Cutervo Km 1+660 - Km 1+690</t>
    </r>
  </si>
  <si>
    <t>Maquinaria de Construcción y Administración SA (CASA Constructores)
01 Retroexcavadora</t>
  </si>
  <si>
    <t>-78.810</t>
  </si>
  <si>
    <t>M23.08.48</t>
  </si>
  <si>
    <t>-8.088</t>
  </si>
  <si>
    <t>-78.162</t>
  </si>
  <si>
    <r>
      <t xml:space="preserve">Red Vial Nacional: PE-3N, 
Tramo: </t>
    </r>
    <r>
      <rPr>
        <sz val="10"/>
        <rFont val="Arial"/>
        <family val="2"/>
      </rPr>
      <t xml:space="preserve">Mollepata Angasmarca Santiago de Chuco, </t>
    </r>
    <r>
      <rPr>
        <b/>
        <sz val="10"/>
        <rFont val="Arial"/>
        <family val="2"/>
      </rPr>
      <t xml:space="preserve">
Sector: </t>
    </r>
    <r>
      <rPr>
        <sz val="10"/>
        <rFont val="Arial"/>
        <family val="2"/>
      </rPr>
      <t>San Antonio Chacomas Km 978+800 - Km 982+900</t>
    </r>
  </si>
  <si>
    <t>Maquinaria de PVN
01 Retroexcavadora</t>
  </si>
  <si>
    <t xml:space="preserve">Maquinaria de PVN
01 Retroexcavadora
</t>
  </si>
  <si>
    <r>
      <t xml:space="preserve">Áncash 
</t>
    </r>
    <r>
      <rPr>
        <sz val="10"/>
        <color theme="1"/>
        <rFont val="Arial"/>
        <family val="2"/>
      </rPr>
      <t>Corongo / Yupán</t>
    </r>
  </si>
  <si>
    <t>-10.496</t>
  </si>
  <si>
    <t xml:space="preserve">Maquinaria de PVN
02 Camión volquete
01 Cargador frontal
01 Camión cisterna
</t>
  </si>
  <si>
    <r>
      <t xml:space="preserve">La Libertad
</t>
    </r>
    <r>
      <rPr>
        <sz val="10"/>
        <color theme="1"/>
        <rFont val="Arial"/>
        <family val="2"/>
      </rPr>
      <t>Santiago de Chuco / Quiruvilca</t>
    </r>
  </si>
  <si>
    <r>
      <t xml:space="preserve">Pasco
</t>
    </r>
    <r>
      <rPr>
        <sz val="10"/>
        <color theme="1"/>
        <rFont val="Arial"/>
        <family val="2"/>
      </rPr>
      <t>Oxapampa / Puerto Bermudez</t>
    </r>
  </si>
  <si>
    <r>
      <rPr>
        <b/>
        <sz val="10"/>
        <color theme="1"/>
        <rFont val="Arial"/>
        <family val="2"/>
      </rPr>
      <t xml:space="preserve">Ayacucho </t>
    </r>
    <r>
      <rPr>
        <sz val="10"/>
        <color theme="1"/>
        <rFont val="Arial"/>
        <family val="2"/>
      </rPr>
      <t xml:space="preserve">
Huamanga / Ayacucho</t>
    </r>
  </si>
  <si>
    <t>M23.08.51</t>
  </si>
  <si>
    <r>
      <rPr>
        <b/>
        <sz val="10"/>
        <rFont val="Arial"/>
        <family val="2"/>
      </rPr>
      <t xml:space="preserve">
Red Vial Nacional: PE-28A,
Tramo</t>
    </r>
    <r>
      <rPr>
        <sz val="10"/>
        <rFont val="Arial"/>
        <family val="2"/>
      </rPr>
      <t xml:space="preserve"> : Puente Suyacuna - Puente Apacheta - Ccenhuacucho - Ayacucho,
</t>
    </r>
    <r>
      <rPr>
        <b/>
        <sz val="10"/>
        <rFont val="Arial"/>
        <family val="2"/>
      </rPr>
      <t>Sector</t>
    </r>
    <r>
      <rPr>
        <sz val="10"/>
        <rFont val="Arial"/>
        <family val="2"/>
      </rPr>
      <t xml:space="preserve"> : Huascahura Km 325+300 - Km 325+350</t>
    </r>
  </si>
  <si>
    <t>Maquinaria de PVN
01 Retroexcavadora
01 Camión volquete</t>
  </si>
  <si>
    <t>-13.165</t>
  </si>
  <si>
    <t>-74.249</t>
  </si>
  <si>
    <r>
      <rPr>
        <b/>
        <sz val="10"/>
        <color theme="1"/>
        <rFont val="Arial"/>
        <family val="2"/>
      </rPr>
      <t xml:space="preserve">PVN
</t>
    </r>
    <r>
      <rPr>
        <sz val="10"/>
        <color theme="1"/>
        <rFont val="Arial"/>
        <family val="2"/>
      </rPr>
      <t>Administración Directa
Jefatura zonal Ica       
Jean Pier Moscoso  - Jefe zonal
Correo:acojal@pvn.gob.pe</t>
    </r>
  </si>
  <si>
    <r>
      <t xml:space="preserve">Áncash
</t>
    </r>
    <r>
      <rPr>
        <sz val="10"/>
        <color theme="1"/>
        <rFont val="Arial"/>
        <family val="2"/>
      </rPr>
      <t>Sihuas / Cashapampa</t>
    </r>
  </si>
  <si>
    <t>M23.08.53</t>
  </si>
  <si>
    <t>-77.656</t>
  </si>
  <si>
    <t>-8.594</t>
  </si>
  <si>
    <r>
      <t xml:space="preserve">Red Vial Nacional: PE-12A, 
Tramo: </t>
    </r>
    <r>
      <rPr>
        <sz val="10"/>
        <rFont val="Arial"/>
        <family val="2"/>
      </rPr>
      <t xml:space="preserve">Dv. Sihuas (Emp. Pe-14c)-Sihuas, </t>
    </r>
    <r>
      <rPr>
        <b/>
        <sz val="10"/>
        <rFont val="Arial"/>
        <family val="2"/>
      </rPr>
      <t xml:space="preserve">
Sector: </t>
    </r>
    <r>
      <rPr>
        <sz val="10"/>
        <rFont val="Arial"/>
        <family val="2"/>
      </rPr>
      <t>Pasacancha y Sihuas Km 71+654 - Km 91+700</t>
    </r>
  </si>
  <si>
    <r>
      <t xml:space="preserve">Huancavelica
</t>
    </r>
    <r>
      <rPr>
        <sz val="10"/>
        <color theme="1"/>
        <rFont val="Arial"/>
        <family val="2"/>
      </rPr>
      <t>Angaraes / Lircay</t>
    </r>
  </si>
  <si>
    <t>M23.08.54</t>
  </si>
  <si>
    <t>-13.039</t>
  </si>
  <si>
    <t>-74.702</t>
  </si>
  <si>
    <r>
      <t xml:space="preserve">Red Vial Nacional: PE-3N, 
Tramo: </t>
    </r>
    <r>
      <rPr>
        <sz val="10"/>
        <rFont val="Arial"/>
        <family val="2"/>
      </rPr>
      <t xml:space="preserve">Huancabamba - Dv. Curilcas, </t>
    </r>
    <r>
      <rPr>
        <b/>
        <sz val="10"/>
        <rFont val="Arial"/>
        <family val="2"/>
      </rPr>
      <t xml:space="preserve">
Sector: </t>
    </r>
    <r>
      <rPr>
        <sz val="10"/>
        <rFont val="Arial"/>
        <family val="2"/>
      </rPr>
      <t>Tres acequias</t>
    </r>
    <r>
      <rPr>
        <b/>
        <sz val="10"/>
        <rFont val="Arial"/>
        <family val="2"/>
      </rPr>
      <t xml:space="preserve"> </t>
    </r>
    <r>
      <rPr>
        <sz val="10"/>
        <rFont val="Arial"/>
        <family val="2"/>
      </rPr>
      <t>(Prog. De TDR Km 1823+600 - Km 1827+600) Km 1768+760 - Km 1772+760</t>
    </r>
  </si>
  <si>
    <t>-5.205</t>
  </si>
  <si>
    <t>-79.433</t>
  </si>
  <si>
    <t>M23.08.55</t>
  </si>
  <si>
    <t>M23.08.57</t>
  </si>
  <si>
    <r>
      <t xml:space="preserve">Pasco
</t>
    </r>
    <r>
      <rPr>
        <sz val="10"/>
        <color theme="1"/>
        <rFont val="Arial"/>
        <family val="2"/>
      </rPr>
      <t>Oxapampa / Villa RIca</t>
    </r>
  </si>
  <si>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Pedro de Pichanaz Km 106+340 - Km 106+820</t>
    </r>
  </si>
  <si>
    <t xml:space="preserve">Maquinaria del Contratista Conservador Mota - Engil Perú S.A.
01 Excavadora
04 Camión volquete
01 Retroexcavadora
01 Motononiveladora
01 Rodillo Liso
</t>
  </si>
  <si>
    <t>-75.047</t>
  </si>
  <si>
    <t>M23.08.58</t>
  </si>
  <si>
    <r>
      <t xml:space="preserve">Red Vial Nacional: PE-5N,
Tramo: </t>
    </r>
    <r>
      <rPr>
        <sz val="10"/>
        <rFont val="Arial"/>
        <family val="2"/>
      </rPr>
      <t xml:space="preserve">San Alejandro - Neshuya, </t>
    </r>
    <r>
      <rPr>
        <b/>
        <sz val="10"/>
        <rFont val="Arial"/>
        <family val="2"/>
      </rPr>
      <t xml:space="preserve">
Sector: </t>
    </r>
    <r>
      <rPr>
        <sz val="10"/>
        <rFont val="Arial"/>
        <family val="2"/>
      </rPr>
      <t>Asunción del Aguaytillo Km 339+540 - Km 339+560</t>
    </r>
  </si>
  <si>
    <t xml:space="preserve">Maquinaria del Contratista Conservador Consorcio Pumahuasi
01 Excavadora
08 Camión volquete
</t>
  </si>
  <si>
    <t>-8.853</t>
  </si>
  <si>
    <t>-75.149</t>
  </si>
  <si>
    <t>M23.08.59</t>
  </si>
  <si>
    <r>
      <t xml:space="preserve">Loreto
</t>
    </r>
    <r>
      <rPr>
        <sz val="10"/>
        <color theme="1"/>
        <rFont val="Arial"/>
        <family val="2"/>
      </rPr>
      <t>Datem del Marañón / Manseriche</t>
    </r>
  </si>
  <si>
    <r>
      <t xml:space="preserve">Red Vial Nacional: PE-5NC,
Tramo: </t>
    </r>
    <r>
      <rPr>
        <sz val="10"/>
        <rFont val="Arial"/>
        <family val="2"/>
      </rPr>
      <t xml:space="preserve">Siasme - Saramiza, </t>
    </r>
    <r>
      <rPr>
        <b/>
        <sz val="10"/>
        <rFont val="Arial"/>
        <family val="2"/>
      </rPr>
      <t xml:space="preserve">
Sector: </t>
    </r>
    <r>
      <rPr>
        <sz val="10"/>
        <rFont val="Arial"/>
        <family val="2"/>
      </rPr>
      <t>Puente Félix Flores Km 264+950 - Km 264+932</t>
    </r>
  </si>
  <si>
    <t>-4.641</t>
  </si>
  <si>
    <t>-77.527</t>
  </si>
  <si>
    <t>Félix Flores</t>
  </si>
  <si>
    <t>PE-5NC</t>
  </si>
  <si>
    <t>15.08.23</t>
  </si>
  <si>
    <t>M23.08.60</t>
  </si>
  <si>
    <r>
      <t xml:space="preserve">Red Vial Nacional: PE-12A,
Tramo: </t>
    </r>
    <r>
      <rPr>
        <sz val="10"/>
        <rFont val="Arial"/>
        <family val="2"/>
      </rPr>
      <t xml:space="preserve">Huacrachuco - San Pedro de Chonta, </t>
    </r>
    <r>
      <rPr>
        <b/>
        <sz val="10"/>
        <rFont val="Arial"/>
        <family val="2"/>
      </rPr>
      <t xml:space="preserve">
Sector: </t>
    </r>
    <r>
      <rPr>
        <sz val="10"/>
        <rFont val="Arial"/>
        <family val="2"/>
      </rPr>
      <t>Puente</t>
    </r>
    <r>
      <rPr>
        <b/>
        <sz val="10"/>
        <rFont val="Arial"/>
        <family val="2"/>
      </rPr>
      <t xml:space="preserve"> </t>
    </r>
    <r>
      <rPr>
        <sz val="10"/>
        <rFont val="Arial"/>
        <family val="2"/>
      </rPr>
      <t>Cocalito Km 285+900 - Km 285+912</t>
    </r>
  </si>
  <si>
    <t>-8.611</t>
  </si>
  <si>
    <t>-76.622</t>
  </si>
  <si>
    <r>
      <t>Red Vial Nacional: PE-12A
Tramo:</t>
    </r>
    <r>
      <rPr>
        <sz val="10"/>
        <rFont val="Arial"/>
        <family val="2"/>
      </rPr>
      <t xml:space="preserve"> San Pedro de Chonta - Uchiza - EMP-PE-N (Puente Huaynabe), </t>
    </r>
    <r>
      <rPr>
        <b/>
        <sz val="10"/>
        <rFont val="Arial"/>
        <family val="2"/>
      </rPr>
      <t xml:space="preserve">
Sector: </t>
    </r>
    <r>
      <rPr>
        <sz val="10"/>
        <rFont val="Arial"/>
        <family val="2"/>
      </rPr>
      <t>Puente</t>
    </r>
    <r>
      <rPr>
        <b/>
        <sz val="10"/>
        <rFont val="Arial"/>
        <family val="2"/>
      </rPr>
      <t xml:space="preserve"> </t>
    </r>
    <r>
      <rPr>
        <sz val="10"/>
        <rFont val="Arial"/>
        <family val="2"/>
      </rPr>
      <t>Susto Km 274+100 - Km 274+150</t>
    </r>
  </si>
  <si>
    <t>Susto</t>
  </si>
  <si>
    <t>Cocalito</t>
  </si>
  <si>
    <t>Anchacclla</t>
  </si>
  <si>
    <t>PE-26B</t>
  </si>
  <si>
    <t>14.08.23</t>
  </si>
  <si>
    <r>
      <t xml:space="preserve">Red Vial Nacional: PE-28A, 
Tramo: </t>
    </r>
    <r>
      <rPr>
        <sz val="10"/>
        <rFont val="Arial"/>
        <family val="2"/>
      </rPr>
      <t xml:space="preserve">San Clemente - Pte. Suyacuna, </t>
    </r>
    <r>
      <rPr>
        <b/>
        <sz val="10"/>
        <rFont val="Arial"/>
        <family val="2"/>
      </rPr>
      <t xml:space="preserve">
Sector: </t>
    </r>
    <r>
      <rPr>
        <sz val="10"/>
        <rFont val="Arial"/>
        <family val="2"/>
      </rPr>
      <t>Huancano - Muchic Km 67+000 - Km 101+000</t>
    </r>
  </si>
  <si>
    <r>
      <t xml:space="preserve">Huánuco
</t>
    </r>
    <r>
      <rPr>
        <sz val="10"/>
        <color theme="1"/>
        <rFont val="Arial"/>
        <family val="2"/>
      </rPr>
      <t>Marañón / Cholón</t>
    </r>
  </si>
  <si>
    <t xml:space="preserve">Maquinaria de Consorcio vial Sondor Vado Grande
01 Motoniveladora
01 Rodillo Liso
01 Camión volquete
</t>
  </si>
  <si>
    <t>M23.08.61</t>
  </si>
  <si>
    <r>
      <t xml:space="preserve">San Martín
</t>
    </r>
    <r>
      <rPr>
        <sz val="10"/>
        <color theme="1"/>
        <rFont val="Arial"/>
        <family val="2"/>
      </rPr>
      <t>San Martín / Juan Guerra</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</si>
  <si>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636+430 - Km 636+520</t>
    </r>
  </si>
  <si>
    <t>-6.588</t>
  </si>
  <si>
    <t>-76.306</t>
  </si>
  <si>
    <r>
      <t xml:space="preserve">Red Vial Nacional: PE-26B, 
Tramo: </t>
    </r>
    <r>
      <rPr>
        <sz val="10"/>
        <rFont val="Arial"/>
        <family val="2"/>
      </rPr>
      <t xml:space="preserve">Lircay - Secclla, </t>
    </r>
    <r>
      <rPr>
        <b/>
        <sz val="10"/>
        <rFont val="Arial"/>
        <family val="2"/>
      </rPr>
      <t xml:space="preserve">
Sector: </t>
    </r>
    <r>
      <rPr>
        <sz val="10"/>
        <rFont val="Arial"/>
        <family val="2"/>
      </rPr>
      <t>Anchacclla Km 82+853 - Km 82+881</t>
    </r>
  </si>
  <si>
    <t>M23.08.62</t>
  </si>
  <si>
    <r>
      <t xml:space="preserve">San Martín
</t>
    </r>
    <r>
      <rPr>
        <sz val="10"/>
        <color theme="1"/>
        <rFont val="Arial"/>
        <family val="2"/>
      </rPr>
      <t>San Martín / La Banda de Shilcayo</t>
    </r>
  </si>
  <si>
    <r>
      <t xml:space="preserve">Red Vial Nacional: PE-5N,
Tramo: </t>
    </r>
    <r>
      <rPr>
        <sz val="10"/>
        <rFont val="Arial"/>
        <family val="2"/>
      </rPr>
      <t xml:space="preserve">Nuevo Progreso - Tocache - Juanjui - Picota - Tarapoto,  </t>
    </r>
    <r>
      <rPr>
        <b/>
        <sz val="10"/>
        <rFont val="Arial"/>
        <family val="2"/>
      </rPr>
      <t xml:space="preserve">
Sector: </t>
    </r>
    <r>
      <rPr>
        <sz val="10"/>
        <rFont val="Arial"/>
        <family val="2"/>
      </rPr>
      <t>Juan Guerra Km 631+040 - Km 631+074</t>
    </r>
  </si>
  <si>
    <t>-6.560</t>
  </si>
  <si>
    <t>-76.334</t>
  </si>
  <si>
    <t>Pucayacu</t>
  </si>
  <si>
    <t>Colombia</t>
  </si>
  <si>
    <t>16.08.23</t>
  </si>
  <si>
    <t>M23.08.63</t>
  </si>
  <si>
    <t>-10.413</t>
  </si>
  <si>
    <t>-74.994</t>
  </si>
  <si>
    <t>M23.08.64</t>
  </si>
  <si>
    <r>
      <t xml:space="preserve">Cajamarca
</t>
    </r>
    <r>
      <rPr>
        <sz val="10"/>
        <color theme="1"/>
        <rFont val="Arial"/>
        <family val="2"/>
      </rPr>
      <t>Santa Cruz / Catache</t>
    </r>
  </si>
  <si>
    <t xml:space="preserve">Maquinaria del Contratista Conservador Consorcio Vial Pimentel.
</t>
  </si>
  <si>
    <t>-6.649</t>
  </si>
  <si>
    <t>-78.999</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</si>
  <si>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Arroz con huevo Km 129+020 - Km 129+820</t>
    </r>
  </si>
  <si>
    <r>
      <t xml:space="preserve">Red Vial Nacional: PE-06B, 
Tramo: </t>
    </r>
    <r>
      <rPr>
        <sz val="10"/>
        <rFont val="Arial"/>
        <family val="2"/>
      </rPr>
      <t>Catache - Santa Cruz,</t>
    </r>
    <r>
      <rPr>
        <b/>
        <sz val="10"/>
        <rFont val="Arial"/>
        <family val="2"/>
      </rPr>
      <t xml:space="preserve">
Sector: </t>
    </r>
    <r>
      <rPr>
        <sz val="10"/>
        <rFont val="Arial"/>
        <family val="2"/>
      </rPr>
      <t>Catache - Santa Cruz Km 41+950 - Km 42+050</t>
    </r>
  </si>
  <si>
    <r>
      <t xml:space="preserve">Red Vial Nacional: PE-12, 
Tramo: </t>
    </r>
    <r>
      <rPr>
        <sz val="10"/>
        <rFont val="Arial"/>
        <family val="2"/>
      </rPr>
      <t>Santa - Chuquicara</t>
    </r>
    <r>
      <rPr>
        <b/>
        <sz val="10"/>
        <rFont val="Arial"/>
        <family val="2"/>
      </rPr>
      <t xml:space="preserve">, 
Sector: </t>
    </r>
    <r>
      <rPr>
        <sz val="10"/>
        <rFont val="Arial"/>
        <family val="2"/>
      </rPr>
      <t>Santa - Chuquicara Km 60+605 - Km 60+690</t>
    </r>
  </si>
  <si>
    <r>
      <t xml:space="preserve">Red Vial Nacional: PE-3N, 
Tramo: </t>
    </r>
    <r>
      <rPr>
        <sz val="10"/>
        <rFont val="Arial"/>
        <family val="2"/>
      </rPr>
      <t xml:space="preserve">Santa - Chuquicara, </t>
    </r>
    <r>
      <rPr>
        <b/>
        <sz val="10"/>
        <rFont val="Arial"/>
        <family val="2"/>
      </rPr>
      <t xml:space="preserve">
Sector:</t>
    </r>
    <r>
      <rPr>
        <sz val="10"/>
        <rFont val="Arial"/>
        <family val="2"/>
      </rPr>
      <t xml:space="preserve"> Santa - Chuquicara Km 735+920 - Km 736+260</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</si>
  <si>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Puente Huarochirí - Chuquicara Km 745+946 - Km 746+732</t>
    </r>
  </si>
  <si>
    <r>
      <t xml:space="preserve">Red Vial Nacional: PE-3N, 
Tramo: </t>
    </r>
    <r>
      <rPr>
        <sz val="10"/>
        <rFont val="Arial"/>
        <family val="2"/>
      </rPr>
      <t xml:space="preserve">Puente Huarochirí - Chuquicara, </t>
    </r>
    <r>
      <rPr>
        <b/>
        <sz val="10"/>
        <rFont val="Arial"/>
        <family val="2"/>
      </rPr>
      <t xml:space="preserve">
Sector:</t>
    </r>
    <r>
      <rPr>
        <sz val="10"/>
        <rFont val="Arial"/>
        <family val="2"/>
      </rPr>
      <t xml:space="preserve"> Chuquicara Km 748+138 - Km 748+260</t>
    </r>
  </si>
  <si>
    <t>M23.07.175</t>
  </si>
  <si>
    <r>
      <t xml:space="preserve">Lima
</t>
    </r>
    <r>
      <rPr>
        <sz val="10"/>
        <color theme="1"/>
        <rFont val="Arial"/>
        <family val="2"/>
      </rPr>
      <t>Yauyos / Cacra</t>
    </r>
  </si>
  <si>
    <r>
      <t xml:space="preserve">Red Vial Nacional: PE-24, 
Tramo: </t>
    </r>
    <r>
      <rPr>
        <sz val="10"/>
        <rFont val="Arial"/>
        <family val="2"/>
      </rPr>
      <t xml:space="preserve">Zuñiga - Ronchas, </t>
    </r>
    <r>
      <rPr>
        <b/>
        <sz val="10"/>
        <rFont val="Arial"/>
        <family val="2"/>
      </rPr>
      <t xml:space="preserve">
Sector: </t>
    </r>
    <r>
      <rPr>
        <sz val="10"/>
        <rFont val="Arial"/>
        <family val="2"/>
      </rPr>
      <t>Huallampi Km 87+400 - Km 87+450</t>
    </r>
  </si>
  <si>
    <t xml:space="preserve">Maquinaria de Conservador China Civil Engineering Construction Corporation Sucursal Del Peru
01 Retroexcavadora
01 Camión volquete
</t>
  </si>
  <si>
    <r>
      <rPr>
        <b/>
        <sz val="10"/>
        <rFont val="Arial"/>
        <family val="2"/>
      </rPr>
      <t>PVN</t>
    </r>
    <r>
      <rPr>
        <sz val="10"/>
        <rFont val="Arial"/>
        <family val="2"/>
      </rPr>
      <t xml:space="preserve">
Administraciónpor contrato
Jefatura zonal Lima
Alfredo Antonio Cojal Del Solar- Jefe zonal Correo: acojal@pvn.gob.pe</t>
    </r>
  </si>
  <si>
    <t>-12.823</t>
  </si>
  <si>
    <t>-75.916</t>
  </si>
  <si>
    <t>M23.08.65</t>
  </si>
  <si>
    <r>
      <t xml:space="preserve">Piura
</t>
    </r>
    <r>
      <rPr>
        <sz val="10"/>
        <color theme="1"/>
        <rFont val="Arial"/>
        <family val="2"/>
      </rPr>
      <t>Ayabaca / Ayabaca</t>
    </r>
  </si>
  <si>
    <r>
      <t xml:space="preserve">Red Vial Nacional: PE-3N, 
Tramo: </t>
    </r>
    <r>
      <rPr>
        <sz val="10"/>
        <rFont val="Arial"/>
        <family val="2"/>
      </rPr>
      <t xml:space="preserve">Dv. Curilcas - Socchabamba, </t>
    </r>
    <r>
      <rPr>
        <b/>
        <sz val="10"/>
        <rFont val="Arial"/>
        <family val="2"/>
      </rPr>
      <t xml:space="preserve">
Sector: </t>
    </r>
    <r>
      <rPr>
        <sz val="10"/>
        <rFont val="Arial"/>
        <family val="2"/>
      </rPr>
      <t>Nogal (Prog. TDR Km 1976+900 - Km 1976+922) Km 1922+478 - Km 1922+500</t>
    </r>
  </si>
  <si>
    <t xml:space="preserve">Maquinaria del Contratista Consorcio Vial Sondor Vado Grande
</t>
  </si>
  <si>
    <t>-4.691</t>
  </si>
  <si>
    <t>-79.602</t>
  </si>
  <si>
    <t>M23.08.66</t>
  </si>
  <si>
    <r>
      <t xml:space="preserve">Piura
</t>
    </r>
    <r>
      <rPr>
        <sz val="10"/>
        <color theme="1"/>
        <rFont val="Arial"/>
        <family val="2"/>
      </rPr>
      <t>Huancabamba / El Carmen de la Frontera</t>
    </r>
  </si>
  <si>
    <r>
      <t xml:space="preserve">Red Vial Nacional: PE-3N, 
Tramo: </t>
    </r>
    <r>
      <rPr>
        <sz val="10"/>
        <rFont val="Arial"/>
        <family val="2"/>
      </rPr>
      <t xml:space="preserve">Huancabamba - Dv. Curilcas, </t>
    </r>
    <r>
      <rPr>
        <b/>
        <sz val="10"/>
        <rFont val="Arial"/>
        <family val="2"/>
      </rPr>
      <t xml:space="preserve">
Sector: </t>
    </r>
    <r>
      <rPr>
        <sz val="10"/>
        <rFont val="Arial"/>
        <family val="2"/>
      </rPr>
      <t>Putaga (Prog. De TDR Km 1848+450 - Km 1848+480) Km 1794+400 - Km 1794+430</t>
    </r>
  </si>
  <si>
    <t xml:space="preserve">Maquinaria del Contratista Consorcio Vial Sondor Vado Grande
01 Retroexcavadora
01 Camión volquete
</t>
  </si>
  <si>
    <t>-5.106</t>
  </si>
  <si>
    <t>-79.465</t>
  </si>
  <si>
    <t xml:space="preserve">17/08/2023  </t>
  </si>
  <si>
    <r>
      <rPr>
        <b/>
        <sz val="10"/>
        <rFont val="Arial"/>
        <family val="2"/>
      </rPr>
      <t>Precipitaciones pluviales - Derrumbe</t>
    </r>
    <r>
      <rPr>
        <sz val="10"/>
        <rFont val="Arial"/>
        <family val="2"/>
      </rPr>
      <t xml:space="preserve">
Debido a las precipitaciones pluviales e inestabilidad del talud superior se produjo un derrumbe.
17.08.23. PVN Zonal Áncash informa que ejecutarán trabajos de eliminación de derrumbe por lo que se mantiene el pase vehicular interrumpido.
Ruta Alterna: Se ha habilitado un pase provisional por un tramo de la carretera antigua, contigua al punto de desprendimiento de talud.</t>
    </r>
  </si>
  <si>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17.08.23.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</si>
  <si>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17.08.23. PVN Zonal Piura - Tumbes realiza el monitoreo y seguridad vial del sector.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</si>
  <si>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de señalización preventiva, control de tránsito, transporte de material , seleccionado de cantera, corte y perfilado de talud superior e inferior, mejoramiento de base de muro bolsacreto, colocación de muro bolsacreto, relleno estructural y compactación.</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</si>
  <si>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realiza los trabajos correspondientes para atender la emergencia vial.</t>
    </r>
  </si>
  <si>
    <r>
      <rPr>
        <b/>
        <sz val="10"/>
        <rFont val="Arial"/>
        <family val="2"/>
      </rPr>
      <t>Precipitaciones pluviales - Erosión de plataforma</t>
    </r>
    <r>
      <rPr>
        <sz val="10"/>
        <rFont val="Arial"/>
        <family val="2"/>
      </rPr>
      <t xml:space="preserve">
Debido a las precipitaciones pluviales, se produjo erosión de plataforma.
17.08.23. PVN Zonal Junín - Pasco informa que el Conservador realiza trabajos de señalización preventiva, excavación de material incompetente.</t>
    </r>
  </si>
  <si>
    <r>
      <rPr>
        <b/>
        <sz val="10"/>
        <rFont val="Arial"/>
        <family val="2"/>
      </rPr>
      <t>Deterioro de infraestructura - Daño en la estructura del puente</t>
    </r>
    <r>
      <rPr>
        <sz val="10"/>
        <rFont val="Arial"/>
        <family val="2"/>
      </rPr>
      <t xml:space="preserve">
Debido al daño del puente se restringió la transitabilidad la vía.
17.08.23. PVN Zonal San Martín informa que realiza los trabajos con soldadura en montante a fin de evitar mayor deterioro estructural, por ello se ha dispuesto su reparación de las estructuras del puente.</t>
    </r>
  </si>
  <si>
    <r>
      <rPr>
        <b/>
        <sz val="10"/>
        <rFont val="Arial"/>
        <family val="2"/>
      </rPr>
      <t>Precipitaciones pluviales - Colapso de puente</t>
    </r>
    <r>
      <rPr>
        <sz val="10"/>
        <rFont val="Arial"/>
        <family val="2"/>
      </rPr>
      <t xml:space="preserve">
Debido a las precipitaciones pluviales, se produjo colapso de puente Cocalito.
17.08.23. PVN Zonal San Martín - Loreto realiza la movilización de maquinaria para habilitar un acceso temporal aguas arriba del puente y la ha dispuesto la instalación de un puente modular de 9.14 m.</t>
    </r>
  </si>
  <si>
    <r>
      <t xml:space="preserve">Precipitaciones pluviales - Erosión de plataforma
</t>
    </r>
    <r>
      <rPr>
        <sz val="10"/>
        <rFont val="Arial"/>
        <family val="2"/>
      </rPr>
      <t>Debido a las precipitaciones pluviales, se produjo erosión de plataforma.
17.08.23.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</si>
  <si>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17.08.23. PVN Zonal Amazonas inicia los trabajos de obras preliminares, desmontaje de puente y movimiento de tierras. Se ha dispuesto el inicio de la construcción del puente modular.</t>
    </r>
  </si>
  <si>
    <r>
      <rPr>
        <b/>
        <sz val="10"/>
        <rFont val="Arial"/>
        <family val="2"/>
      </rPr>
      <t>Precipitaciones pluviales - Erosión de plataforma</t>
    </r>
    <r>
      <rPr>
        <sz val="10"/>
        <rFont val="Arial"/>
        <family val="2"/>
      </rPr>
      <t xml:space="preserve">
Debido a las precipitaciones pluviales, se produjo erosión de plataforma.
17.08.23. PVN Zonal Ucayali informa que el Conservador inicia trabajos de corte y excavación de plataforma, eliminación excedente y transporte de material de préstamo.</t>
    </r>
  </si>
  <si>
    <r>
      <rPr>
        <b/>
        <sz val="10"/>
        <rFont val="Arial"/>
        <family val="2"/>
      </rPr>
      <t>Precipitaciones pluviales - Ahuellamiento</t>
    </r>
    <r>
      <rPr>
        <sz val="10"/>
        <rFont val="Arial"/>
        <family val="2"/>
      </rPr>
      <t xml:space="preserve">
Debido a las precipitaciones pluviales, se produjo una deformación profunda (&gt;15 cm).
17.08.23. PVN Zonal Piura - Tumbes informa que el Conservador realiza viene realizando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</si>
  <si>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
17.08.23.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</si>
  <si>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Ahuellamiento</t>
    </r>
    <r>
      <rPr>
        <sz val="10"/>
        <rFont val="Arial"/>
        <family val="2"/>
      </rPr>
      <t xml:space="preserve">
Debido a las precipitaciones pluviales, se produjo una deformación profunda (&gt;15 cm).
17.08.23. PVN Zonal Áncash informa realiza bacheo y la preparación de su material</t>
    </r>
  </si>
  <si>
    <r>
      <rPr>
        <b/>
        <sz val="10"/>
        <color theme="1"/>
        <rFont val="Arial"/>
        <family val="2"/>
      </rPr>
      <t>Precipitaciones pluviales - Pérdida de plataforma</t>
    </r>
    <r>
      <rPr>
        <sz val="10"/>
        <color theme="1"/>
        <rFont val="Arial"/>
        <family val="2"/>
      </rPr>
      <t xml:space="preserve">
Debido a las precipitaciones pluviales, se produjo pérdida de plataforma.
17.08.23. PVN Zonal Ica informa que se realizará trazo y replanteo, excavación de zanjas, eliminación de material excedente y cocido de cajas de gaviones de 1x1x5.</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</si>
  <si>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propone reponer la plataforma erosionada, asimismo, la construcción del cabezal de alcantarilla que se encuentra expuesta. Hoy se moviliza los recursos, colocación de señalización correspondiente y corte de plataforma en zona erosionada.</t>
    </r>
  </si>
  <si>
    <r>
      <rPr>
        <b/>
        <sz val="10"/>
        <rFont val="Arial"/>
        <family val="2"/>
      </rPr>
      <t>Precipitaciones pluviales - Derrumbe</t>
    </r>
    <r>
      <rPr>
        <sz val="10"/>
        <rFont val="Arial"/>
        <family val="2"/>
      </rPr>
      <t xml:space="preserve">
Debido a las precipitaciones pluviales, se produjo derrumbe.
17.08.23. PVN Zonal Áncash realiza la limpieza de material remanente de los derrumbes.</t>
    </r>
  </si>
  <si>
    <r>
      <rPr>
        <b/>
        <sz val="10"/>
        <rFont val="Arial"/>
        <family val="2"/>
      </rPr>
      <t>Precipitaciones pluviales - Huaico</t>
    </r>
    <r>
      <rPr>
        <sz val="10"/>
        <rFont val="Arial"/>
        <family val="2"/>
      </rPr>
      <t xml:space="preserve">
Debido a las precipitaciones pluviales, se produjo huaico.
17.08.23. PVN Zonal La Libertad informa que actualmente se esta realiza los trámites necesarios para solicitar la cotización a los proveedores y poder dar inicio a la atención de la emergencia vial.</t>
    </r>
  </si>
  <si>
    <r>
      <rPr>
        <b/>
        <sz val="10"/>
        <rFont val="Arial"/>
        <family val="2"/>
      </rPr>
      <t>Precipitaciones pluviales - Erosión de plataforma</t>
    </r>
    <r>
      <rPr>
        <sz val="10"/>
        <rFont val="Arial"/>
        <family val="2"/>
      </rPr>
      <t xml:space="preserve">
Debido a las precipitaciones pluviales, se produjo una erosión de la Plataforma.
17.08.23. PVN Zonal Piura - Tumbes informa que el Conservador se viene realizando los trabajos de señalización preventiva, control de tránsito, transporte de material seleccionado de cantera, corte y perfilado de talud inferior/superior, mejoramiento de base muro bolsacreto y compactación</t>
    </r>
  </si>
  <si>
    <r>
      <rPr>
        <b/>
        <sz val="10"/>
        <color theme="1"/>
        <rFont val="Arial"/>
        <family val="2"/>
      </rPr>
      <t>Precipitaciones pluviales - Erosión de plataforma</t>
    </r>
    <r>
      <rPr>
        <sz val="10"/>
        <color theme="1"/>
        <rFont val="Arial"/>
        <family val="2"/>
      </rPr>
      <t xml:space="preserve">
Debido a las lluvias en la zona, se produjo erosión de plataforma.
17.08.23. PVN Zonal Ayacucho informa que realiza las gestiones para la contratación de bienes y servicios, se inició la movilización de maquinaria y equipos, para proceder con los trabajos de bacheo, perfilado y compactado de la superficie de rodadura con aporte de material, control de polvo con imprimación y sellado asfaltico,</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</si>
  <si>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los trabajos para la recuperar la transitabilidad vehicular.</t>
    </r>
  </si>
  <si>
    <r>
      <rPr>
        <b/>
        <sz val="10"/>
        <rFont val="Arial"/>
        <family val="2"/>
      </rPr>
      <t>Precipitaciones pluviales - Erosión de plataforma</t>
    </r>
    <r>
      <rPr>
        <sz val="10"/>
        <rFont val="Arial"/>
        <family val="2"/>
      </rPr>
      <t xml:space="preserve">
Debido a las lluvias en la zona, se produjo erosión de plataforma.
17.08.23. PVN Zonal Cusco - Apurímac informa que el Conservador realiza los trabajos de construcción de 01 muro de mampostería de piedra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</si>
  <si>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realiza las coordinaciones y gestiones para la atención correspondiente de esta emergencia.</t>
    </r>
  </si>
  <si>
    <r>
      <rPr>
        <b/>
        <sz val="10"/>
        <rFont val="Arial"/>
        <family val="2"/>
      </rPr>
      <t>Acción del hombre - Manifestación</t>
    </r>
    <r>
      <rPr>
        <sz val="10"/>
        <rFont val="Arial"/>
        <family val="2"/>
      </rPr>
      <t xml:space="preserve">
Debido al paro de 48 horas en protesta a la no entrega de la obra de agua potable, no elaboración del Plan de Contingencia, entre otros pedidos; interrumpen el libre tránsito vehicular.
17.08.23. PVN Zonal Huancavelica informa que manifestantes liberaron la vía, pero se gestiona la movilización de maquinaria para la eliminación de material acumulado producto del paro.</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</si>
  <si>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17.08.23. PVN Zonal La Libertad realiza el acopio de material de cantera, bacheo, reconformación de plataforma y perfilado de cunetas.</t>
    </r>
  </si>
  <si>
    <r>
      <rPr>
        <b/>
        <sz val="10"/>
        <rFont val="Arial"/>
        <family val="2"/>
      </rPr>
      <t>Precipitaciones pluviales - Ahuellamiento</t>
    </r>
    <r>
      <rPr>
        <sz val="10"/>
        <rFont val="Arial"/>
        <family val="2"/>
      </rPr>
      <t xml:space="preserve">
Debido a las precipitaciones pluviales, se produjo una deformación profunda (&gt;15 cm).
17.08.23. PVN Zonal La Libertad realiza bacheo y reconformación de plataforma; asimismo se precisa que toda la maquinaria ya se encuentra trabajando en el tramo de la emergencia vial. cabe indicar que se encuentra a la espera de las 03 cisternas de riego d e parte de las empresas mineras.</t>
    </r>
  </si>
  <si>
    <r>
      <rPr>
        <b/>
        <sz val="10"/>
        <rFont val="Arial"/>
        <family val="2"/>
      </rPr>
      <t>Precipitaciones pluviales - Erosión de plataforma</t>
    </r>
    <r>
      <rPr>
        <sz val="10"/>
        <rFont val="Arial"/>
        <family val="2"/>
      </rPr>
      <t xml:space="preserve">
Debido a las lluvias en la zona, se produjo erosión de plataforma.
17.08.23. PVN Zonal Áncash dispone realizar los trabajos de excavación y enrocado para nivelar la zapata del muro.</t>
    </r>
  </si>
  <si>
    <r>
      <rPr>
        <b/>
        <sz val="10"/>
        <rFont val="Arial"/>
        <family val="2"/>
      </rPr>
      <t>Precipitaciones pluviales - Huaico</t>
    </r>
    <r>
      <rPr>
        <sz val="10"/>
        <rFont val="Arial"/>
        <family val="2"/>
      </rPr>
      <t xml:space="preserve">
Anteriormente en este sector se produjo un deslizamiento de talud superior, removiendo el terreno que con lluvias torrenciales hizo que este material sólido de arrastre obstruya y deteriore el puente Coco ubicado en la progresiva Km 430+630, por este motivo y al no haber estructura hidráulica que ayude a desfogar el caudal con material sólido de arrastre, es que constantemente en este sector con la ocurrencia de lluvias torrenciales se interrumpe el tráfico y deteriora la plataforma.
17.08.23. PVN Zonal Ucayali informa que el Conservador realiza trabajos de descolmatación y descargue de talud superior, y eliminación de material excedente.</t>
    </r>
  </si>
  <si>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</si>
  <si>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rPr>
        <b/>
        <sz val="10"/>
        <rFont val="Arial"/>
        <family val="2"/>
      </rPr>
      <t>Precipitaciones pluviales - Erosión de plataforma</t>
    </r>
    <r>
      <rPr>
        <sz val="10"/>
        <rFont val="Arial"/>
        <family val="2"/>
      </rPr>
      <t xml:space="preserve">
Debido a las intensas lluvias en la zona ocasionaron la erosión de la plataforma.
17.08.23. PVN Zonal Amazonas realiza los trabajos de encofrado y vaciado de concreto para la conformación del muro de mampostería</t>
    </r>
  </si>
  <si>
    <r>
      <rPr>
        <b/>
        <sz val="10"/>
        <rFont val="Arial"/>
        <family val="2"/>
      </rPr>
      <t>Precipitaciones pluviales - Ahuellamiento</t>
    </r>
    <r>
      <rPr>
        <sz val="10"/>
        <rFont val="Arial"/>
        <family val="2"/>
      </rPr>
      <t xml:space="preserve">
Debido a las precipitaciones pluviales, por alto tránsito de camiones de carga pesada, actividad minera que deteriorado la plataforma de rodadura, se produjo ahuellamiento.
17.08.23. PVN Zonal Junín - Pasco realiza trabajos de restauración de calzada, inicia actividades con los trabajos manuales de roce de la vegetación excesiva en el derecho de la vía.</t>
    </r>
  </si>
  <si>
    <r>
      <rPr>
        <b/>
        <sz val="10"/>
        <rFont val="Arial"/>
        <family val="2"/>
      </rPr>
      <t>Precipitaciones pluviales - Ahuellamiento</t>
    </r>
    <r>
      <rPr>
        <sz val="10"/>
        <rFont val="Arial"/>
        <family val="2"/>
      </rPr>
      <t xml:space="preserve">
Debido a las precipitaciones pluviales, se produjo un ahuellamiento.
17.08.23. PVN Zonal Junín - Pasco realiza trabajos de restauración de calzada deformación profunda y la actividad de perfilado sin aporte de material y reconformación de cunetas no revestidas.</t>
    </r>
  </si>
  <si>
    <r>
      <rPr>
        <b/>
        <sz val="10"/>
        <rFont val="Arial"/>
        <family val="2"/>
      </rPr>
      <t>Precipitaciones pluviales - Ahuellamiento</t>
    </r>
    <r>
      <rPr>
        <sz val="10"/>
        <rFont val="Arial"/>
        <family val="2"/>
      </rPr>
      <t xml:space="preserve">
Debido a las precipitaciones pluviales, se produjo una deformación profunda (&gt;15 cm).
17.08.23. PVN Zonal Amazonas informa que viene realizando los trabajos de escarificado, perfilado con aporte de material (arcilla), compactación de superficie de rodadura.</t>
    </r>
  </si>
  <si>
    <r>
      <rPr>
        <b/>
        <sz val="10"/>
        <rFont val="Arial"/>
        <family val="2"/>
      </rPr>
      <t>Precipitaciones pluviales - Erosión de plataforma</t>
    </r>
    <r>
      <rPr>
        <sz val="10"/>
        <rFont val="Arial"/>
        <family val="2"/>
      </rPr>
      <t xml:space="preserve">
Debido a las precipitaciones pluviales, se produjo la erosión de plataforma.
17.08.23. PVN Zonal Lima informa que la Conservadora realiza la actividad de construcción de muro de concreto ciclópeo con maquinaria.</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</si>
  <si>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17.08.23. PVN Zonal Piura - Tumbes realiza gestiones para la adquisición de bienes y servicios, para la ejecución de parchado profundo y superficial</t>
    </r>
  </si>
  <si>
    <r>
      <rPr>
        <b/>
        <sz val="10"/>
        <rFont val="Arial"/>
        <family val="2"/>
      </rPr>
      <t>Precipitaciones pluviales - Arenamiento</t>
    </r>
    <r>
      <rPr>
        <sz val="10"/>
        <rFont val="Arial"/>
        <family val="2"/>
      </rPr>
      <t xml:space="preserve">
Debido a las precipitaciones pluviales, se produjo un arenamiento.
17.08.23. PVN Zonal Amazonas realiza trabajos de eliminación de material de arrastre en dicho badenes.</t>
    </r>
  </si>
  <si>
    <r>
      <rPr>
        <b/>
        <sz val="10"/>
        <rFont val="Arial"/>
        <family val="2"/>
      </rPr>
      <t>Precipitaciones pluviales - Derrumbe</t>
    </r>
    <r>
      <rPr>
        <sz val="10"/>
        <rFont val="Arial"/>
        <family val="2"/>
      </rPr>
      <t xml:space="preserve">
Debido a las precipitaciones pluviales, se produjo un derrumbe.
17.08.23. PVN Zonal Ica llevará a cabo la eliminación de material de derrumbe.</t>
    </r>
  </si>
  <si>
    <r>
      <rPr>
        <b/>
        <sz val="10"/>
        <rFont val="Arial"/>
        <family val="2"/>
      </rPr>
      <t>Precipitaciones pluviales - Erosión de plataforma</t>
    </r>
    <r>
      <rPr>
        <sz val="10"/>
        <rFont val="Arial"/>
        <family val="2"/>
      </rPr>
      <t xml:space="preserve">
Debido a las precipitaciones pluviales, se produjo erosión de plataforma.
17.08.23.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</si>
  <si>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17.08.23. PVN Zonal Junín - Pasco elabora los términos de referencia para atender la voladura de roca de gran magnitud.</t>
    </r>
  </si>
  <si>
    <r>
      <rPr>
        <b/>
        <sz val="10"/>
        <rFont val="Arial"/>
        <family val="2"/>
      </rPr>
      <t>Precipitaciones pluviales - Asentamiento de plataforma</t>
    </r>
    <r>
      <rPr>
        <sz val="10"/>
        <rFont val="Arial"/>
        <family val="2"/>
      </rPr>
      <t xml:space="preserve">
Debido a las precipitaciones pluviales se produjo un asentamiento de plataforma.
17.08.23. PVN Zonal Amazonas realiza los trabajos de apertura de acceso para la extracción de roca, over y hormigón</t>
    </r>
  </si>
  <si>
    <r>
      <rPr>
        <b/>
        <sz val="10"/>
        <rFont val="Arial"/>
        <family val="2"/>
      </rPr>
      <t>Precipitaciones pluviales - Ahuellamiento</t>
    </r>
    <r>
      <rPr>
        <sz val="10"/>
        <rFont val="Arial"/>
        <family val="2"/>
      </rPr>
      <t xml:space="preserve">
Debido a las intensas precipitaciones, se produjo un ahuellamiento.
17.08.23.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</si>
  <si>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realiza trabajos correspondientes para atender la emergencia vial.</t>
    </r>
  </si>
  <si>
    <r>
      <rPr>
        <b/>
        <sz val="10"/>
        <rFont val="Arial"/>
        <family val="2"/>
      </rPr>
      <t>Precipitaciones pluviales - Asentamiento de plataforma</t>
    </r>
    <r>
      <rPr>
        <sz val="10"/>
        <rFont val="Arial"/>
        <family val="2"/>
      </rPr>
      <t xml:space="preserve">
Debido a las precipitaciones pluviales se produjo un asentamiento de plataforma.
17.08.23.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</si>
  <si>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Derrumbe</t>
    </r>
    <r>
      <rPr>
        <sz val="10"/>
        <rFont val="Arial"/>
        <family val="2"/>
      </rPr>
      <t xml:space="preserve">
Debido a las intensas precipitaciones, se produjo derrumbe.
17.08.23. PVN Zonal Piura - Tumbes realiza la gestión para la contratación de limpieza de derrumbes en la vía no pavimentada.</t>
    </r>
  </si>
  <si>
    <r>
      <rPr>
        <b/>
        <sz val="10"/>
        <rFont val="Arial"/>
        <family val="2"/>
      </rPr>
      <t>Precipitaciones pluviales - Ahuellamiento</t>
    </r>
    <r>
      <rPr>
        <sz val="10"/>
        <rFont val="Arial"/>
        <family val="2"/>
      </rPr>
      <t xml:space="preserve">
Debido a las intensas precipitaciones, se produjo ahuellamiento.
17.08.23. PVN Zonal Cusco - Apurímac realiza el parchado superficial en calzada y parchado profundo en calzada.</t>
    </r>
  </si>
  <si>
    <r>
      <rPr>
        <b/>
        <sz val="10"/>
        <rFont val="Arial"/>
        <family val="2"/>
      </rPr>
      <t>Precipitaciones pluviales - Erosión de plataforma</t>
    </r>
    <r>
      <rPr>
        <sz val="10"/>
        <rFont val="Arial"/>
        <family val="2"/>
      </rPr>
      <t xml:space="preserve">
Debido a las intensas lluvias en la zona ocasionaron la erosión de la plataforma.
17.08.23. PVN Zonal Ica tramita la documentación para realizar la reposición de muro con gaviones.</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</si>
  <si>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recuperación de plataforma por socavación de muro</t>
    </r>
  </si>
  <si>
    <r>
      <rPr>
        <b/>
        <sz val="10"/>
        <rFont val="Arial"/>
        <family val="2"/>
      </rPr>
      <t>Precipitaciones pluviales - Ahuellamiento</t>
    </r>
    <r>
      <rPr>
        <sz val="10"/>
        <rFont val="Arial"/>
        <family val="2"/>
      </rPr>
      <t xml:space="preserve">
Debido a las intensas precipitaciones, se produjo ahuellamiento.
17.08.23. PVN Zonal La Libertad realiza los trabajos de escarificado y conformado de plataforma.</t>
    </r>
  </si>
  <si>
    <r>
      <rPr>
        <b/>
        <sz val="10"/>
        <rFont val="Arial"/>
        <family val="2"/>
      </rPr>
      <t>Precipitaciones pluviales - Inundación</t>
    </r>
    <r>
      <rPr>
        <sz val="10"/>
        <rFont val="Arial"/>
        <family val="2"/>
      </rPr>
      <t xml:space="preserve">
Debido a las intensas precipitaciones, se produjo una inundación.
17.08.23. PVN Zonal Piura - Tumbes realiza las coordinaciones y gestiones para la atención correspondiente de esta emergencia vial.</t>
    </r>
  </si>
  <si>
    <r>
      <t xml:space="preserve">Precipitaciones pluviales - Inundación
</t>
    </r>
    <r>
      <rPr>
        <sz val="10"/>
        <rFont val="Arial"/>
        <family val="2"/>
      </rPr>
      <t>Debido a las intensas precipitaciones, se produjo una inundación.
17.08.23.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</si>
  <si>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precipitaciones pluviales, se produjo una deformación profunda (&gt;15 cm).
17.08.23. PVN Zonal Lambayeque informa que el Conservador realiza los trabajos de corte, escarificado, relleno, nivelación y compactación de plataforma para reparar vía afectada.</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</si>
  <si>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17.08.23. PVN Zonal Amazonas, informa que se realiza las coordinaciones pertinentes para intervenir los trabajos con muros de contención mediante contrataciones menos 8 UIT.</t>
    </r>
  </si>
  <si>
    <r>
      <rPr>
        <b/>
        <sz val="10"/>
        <rFont val="Arial"/>
        <family val="2"/>
      </rPr>
      <t>Precipitaciones pluviales - Colapso de muro</t>
    </r>
    <r>
      <rPr>
        <sz val="10"/>
        <rFont val="Arial"/>
        <family val="2"/>
      </rPr>
      <t xml:space="preserve">
Debido a las intensas lluvias, se produjo el colapso de muro.
17.08.23. PVN Zonal Áncash informa que se realiza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</si>
  <si>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17.08.23. PVN Zonal Piura realiza el mantenimiento de tránsito y seguridad vial, así como el carguío de materiales y colocación de alcantarilla, relleno de alcantarilla y colocación de puntales</t>
    </r>
  </si>
  <si>
    <r>
      <rPr>
        <b/>
        <sz val="10"/>
        <rFont val="Arial"/>
        <family val="2"/>
      </rPr>
      <t>Precipitaciones pluviales - Erosión de plataforma</t>
    </r>
    <r>
      <rPr>
        <sz val="10"/>
        <rFont val="Arial"/>
        <family val="2"/>
      </rPr>
      <t xml:space="preserve">
Debido las fuertes lluvias vienen generando afectación a la transitabilidad y seguridad de los usuarios que transitan constantemente por este tramo.  
17.08.23. PVN Zonal San Martín realiza actos preparativos para la recuperación de la plataforma erosionada y la reposición de la obra de arte menor, haciendo uso de la maquinaria y personal necesario para la atención de la emergencia.</t>
    </r>
  </si>
  <si>
    <r>
      <rPr>
        <b/>
        <sz val="10"/>
        <rFont val="Arial"/>
        <family val="2"/>
      </rPr>
      <t>Precipitaciones pluviales - Erosión de plataforma</t>
    </r>
    <r>
      <rPr>
        <sz val="10"/>
        <rFont val="Arial"/>
        <family val="2"/>
      </rPr>
      <t xml:space="preserve">
Debido a las intensas precipitaciones, se produjo la erosión de la plataforma.
17.08.23. PVN Zonal Áncash realiza las actividades de instalación de caseta p/oficina, guardianía y depósito, mantenimiento de tránsito y seguridad vial, movilización interna de personal y corte en material conglomerado.</t>
    </r>
  </si>
  <si>
    <r>
      <rPr>
        <b/>
        <sz val="10"/>
        <rFont val="Arial"/>
        <family val="2"/>
      </rPr>
      <t>Precipitaciones pluviales - Erosión de plataforma</t>
    </r>
    <r>
      <rPr>
        <sz val="10"/>
        <rFont val="Arial"/>
        <family val="2"/>
      </rPr>
      <t xml:space="preserve">
Debido a las intensas precipitaciones, se produjo la erosión de la plataforma.
17.08.23. PVN Zonal Cajamarca informa que el Conservador realiza trabajos de habilitación de acceso y excavación para base de muro de sostenimiento.</t>
    </r>
  </si>
  <si>
    <r>
      <rPr>
        <b/>
        <sz val="10"/>
        <rFont val="Arial"/>
        <family val="2"/>
      </rPr>
      <t>Precipitaciones pluviales - Ahuellamiento</t>
    </r>
    <r>
      <rPr>
        <sz val="10"/>
        <rFont val="Arial"/>
        <family val="2"/>
      </rPr>
      <t xml:space="preserve">
Debido a las lluvias en la zona y acción de la naturaleza, se produjo deformación profunda (&gt; a 15cm), por ello se ha dispuesto la recuperación de la calzada. 
17.08.23. PVN Zonal La Libertad realiza trabajos de corte con maquinaria y manualmente, relleno compactado de plataforma que se viene recuperando, trabajos de drenaje de aguas superficiales que afectan la vía, así como labores de control de tráfico.</t>
    </r>
  </si>
  <si>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</si>
  <si>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17.08.23.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</si>
  <si>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Colapso de puente</t>
    </r>
    <r>
      <rPr>
        <sz val="10"/>
        <rFont val="Arial"/>
        <family val="2"/>
      </rPr>
      <t xml:space="preserve">
Debido a las constantes lluvias, se produjo colapso del puente Huaynabe.
17.08.23. PVN Zonal Huánuco ha previsto la instalación del puente modular provisional susto (longitud: 36.576 m), se desarrolla los actos administrativos con la finalidad de lograr la instalación del puente modular.</t>
    </r>
  </si>
  <si>
    <r>
      <rPr>
        <b/>
        <sz val="10"/>
        <rFont val="Arial"/>
        <family val="2"/>
      </rPr>
      <t xml:space="preserve">Precipitaciones pluviales - Socavación de plataforma </t>
    </r>
    <r>
      <rPr>
        <sz val="10"/>
        <rFont val="Arial"/>
        <family val="2"/>
      </rPr>
      <t xml:space="preserve">
Debido a las intensas precipitaciones, se produjo la socavación de plataforma.
17.08.23. PVN Zonal Cajamarca continúan los trabajos de mampostería de piedra, en dicho punto se construirá como una solución paliativa un muro de sostenimiento anti socavación a nivel de mampostería de piedra asentada en C° simple, estos trabajos cuentan con Certificación Presupuestal 1447-2023, contratándose 03 órdenes de servicio, asimismo con la certificación se realizará la adquisición de cemento y piedra grande
</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</si>
  <si>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17.08.23. La Concesionaria informa que se produjo un nuevo deslizamiento en la zona por presencia de lluvias, se realizan los trabajos de limpieza.
Ruta alterna:  Tramo 4 (Inambari- Azángaro)</t>
    </r>
  </si>
  <si>
    <r>
      <rPr>
        <b/>
        <sz val="10"/>
        <rFont val="Arial"/>
        <family val="2"/>
      </rPr>
      <t>Precipitaciones pluviales - Socavación de plataforma</t>
    </r>
    <r>
      <rPr>
        <sz val="10"/>
        <rFont val="Arial"/>
        <family val="2"/>
      </rPr>
      <t xml:space="preserve">
Debido a las intensas lluvias en la zona, produjo la socavación de plataforma.
17.08.23. PVN Zonal Lambayeque realiza trabajos de mantenimiento de tránsito, seguridad vial y bacheo con material granular sobre la plataforma, asimismo está a la espera de alquiler de cisterna para trabajos de control de polvo mediante riego con agua.</t>
    </r>
  </si>
  <si>
    <r>
      <rPr>
        <b/>
        <sz val="10"/>
        <rFont val="Arial"/>
        <family val="2"/>
      </rPr>
      <t>Precipitaciones pluviales - Ahuellamiento</t>
    </r>
    <r>
      <rPr>
        <sz val="10"/>
        <rFont val="Arial"/>
        <family val="2"/>
      </rPr>
      <t xml:space="preserve">
Debido a las intensas lluvias y la acción de la naturaleza, se produjo deformación profunda (&gt; a 15cm).
17.08.23.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</si>
  <si>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 xml:space="preserve">Precipitaciones pluviales - Inundación </t>
    </r>
    <r>
      <rPr>
        <sz val="10"/>
        <rFont val="Arial"/>
        <family val="2"/>
      </rPr>
      <t xml:space="preserve">
Debido a las intensas precipitaciones, se produjo una inundación.
17.08.23. PVN Zonal Piura - Tumbes realiza los trabajos de perfilado de la superficie sin aporte de material, bacheo en afirmado y control de polvo mediante riego de agua con los equipos mecánicos de la entidad</t>
    </r>
  </si>
  <si>
    <r>
      <rPr>
        <b/>
        <sz val="10"/>
        <rFont val="Arial"/>
        <family val="2"/>
      </rPr>
      <t>Precipitaciones pluviales - Ahuellamiento</t>
    </r>
    <r>
      <rPr>
        <sz val="10"/>
        <rFont val="Arial"/>
        <family val="2"/>
      </rPr>
      <t xml:space="preserve">
Debido a las intensas precipitaciones, se produjo ahuellamiento.
17.08.23. PVN Zonal Piura Tumbes gestiona los TDR para la contratación de maquinaria y personal por lo que se ha dispuesto a la recuperación de calzada.</t>
    </r>
  </si>
  <si>
    <r>
      <rPr>
        <b/>
        <sz val="10"/>
        <rFont val="Arial"/>
        <family val="2"/>
      </rPr>
      <t>Precipitaciones pluviales - Pérdida de plataforma</t>
    </r>
    <r>
      <rPr>
        <sz val="10"/>
        <rFont val="Arial"/>
        <family val="2"/>
      </rPr>
      <t xml:space="preserve">
Debido a las intensas lluvias, se produjo la pérdida de plataforma.
17.08.23. PVN Zonal Áncash continúa los trabajos de colocado de concreto en muro y otros, para la complementación de un muro de contención de concreto ciclópeo con elementos de drenaje.</t>
    </r>
  </si>
  <si>
    <r>
      <rPr>
        <b/>
        <sz val="10"/>
        <rFont val="Arial"/>
        <family val="2"/>
      </rPr>
      <t>Precipitaciones pluviales - Pérdida de plataforma</t>
    </r>
    <r>
      <rPr>
        <sz val="10"/>
        <rFont val="Arial"/>
        <family val="2"/>
      </rPr>
      <t xml:space="preserve">
Debido a las precipitaciones pluviales, se produjo pérdida de plataforma.
17.08.23.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</si>
  <si>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17.08.23. PVN Zonal Piura - Tumbes informa que se ha dispuesto atender la emergencia vial a través de colocación de alcantarillas de TMC y enrocado, con lo cual se acondicionará el acceso que permita la transitabilidad de los usuarios y a su vez el pase del caudal,</t>
    </r>
  </si>
  <si>
    <r>
      <rPr>
        <b/>
        <sz val="10"/>
        <rFont val="Arial"/>
        <family val="2"/>
      </rPr>
      <t>Precipitaciones pluviales - Pérdida de plataforma</t>
    </r>
    <r>
      <rPr>
        <sz val="10"/>
        <rFont val="Arial"/>
        <family val="2"/>
      </rPr>
      <t xml:space="preserve">
Debido a las intensas lluvias intensas se produjo pérdida de plataforma.
17.08.23. PVN Zonal Áncash continúa con las actividades de remoción y eliminación de material del terreno de cimentación, transporte de personal y mantenimiento de tránsito temporal y seguridad vial con personal por servicios, esto debido a la perdida de plataforma, por ello se ha dispuesto la implementación del muro de concreto ciclópeo y la recuperación de plataforma, esto producto de las lluvias en la zona y acción de la naturaleza.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</si>
  <si>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</si>
  <si>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17.08.23. PVN Zonal Piura - Tumbes realiza trabajos de instalación de (02) alcantarillas de TMC con protección de enrocado mediante uso de maquinaria pesada
Ruta Alterna: PE-1NS, PE-1NJ, PE-02A.</t>
    </r>
  </si>
  <si>
    <r>
      <rPr>
        <b/>
        <sz val="10"/>
        <rFont val="Arial"/>
        <family val="2"/>
      </rPr>
      <t>Precipitaciones pluviales - Erosión de plataforma</t>
    </r>
    <r>
      <rPr>
        <sz val="10"/>
        <rFont val="Arial"/>
        <family val="2"/>
      </rPr>
      <t xml:space="preserve">
Debido a las precipitaciones pluviales en la zona, se produjo erosión de plataforma.
17.08.23. PVN Zonal Piura - Tumbes dispone atender la emergencia con la colocación de roca con la finalidad de evitar que por erosión falle el caudal generado por las lluvias, perjudicando la seguridad y transitabilidad de los usuarios.</t>
    </r>
  </si>
  <si>
    <r>
      <rPr>
        <b/>
        <sz val="10"/>
        <rFont val="Arial"/>
        <family val="2"/>
      </rPr>
      <t>Deterioro de infraestructura - Daño en la estructura del puente</t>
    </r>
    <r>
      <rPr>
        <sz val="10"/>
        <rFont val="Arial"/>
        <family val="2"/>
      </rPr>
      <t xml:space="preserve">
Debido al daño de 11 hebras rotas de uno de los cables del puente se restringió la transitabilidad del puente.
17.08.23. PVN Zonal San Martín informa que continúa las actividades de control de tránsito, vigilancia turno día y noche e iluminación nocturna del puente, a fin de restringir la transitabilidad del puente de vehículos pesados, esto producto de la acción negligente de terceros (vandalismo).</t>
    </r>
  </si>
  <si>
    <r>
      <rPr>
        <b/>
        <sz val="10"/>
        <rFont val="Arial"/>
        <family val="2"/>
      </rPr>
      <t>Precipitaciones pluviales - Colapso parcial de plataforma</t>
    </r>
    <r>
      <rPr>
        <sz val="10"/>
        <rFont val="Arial"/>
        <family val="2"/>
      </rPr>
      <t xml:space="preserve">
Debido a las precipitaciones pluviales, se produjo hundimiento en la calzada.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</si>
  <si>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de GPS diferencial y transporte de personal a todo costo.</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</si>
  <si>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17.08.23.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</si>
  <si>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precipitaciones pluviales, se produjo hundimiento en la vía.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</si>
  <si>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coordina la contratación del servicio GPS diferencial y transporta personal a todo costo.</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</si>
  <si>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17.08.23. PVN Zonal Piura - Tumbes informa que se coordina la contratación del servicio para la conformación y protección de talud.</t>
    </r>
  </si>
  <si>
    <r>
      <rPr>
        <b/>
        <sz val="10"/>
        <rFont val="Arial"/>
        <family val="2"/>
      </rPr>
      <t>Precipitaciones pluviales - Colapso de plataforma</t>
    </r>
    <r>
      <rPr>
        <sz val="10"/>
        <rFont val="Arial"/>
        <family val="2"/>
      </rPr>
      <t xml:space="preserve">
Debido a las precipitaciones pluviales, se produjo colapso de plataforma.
17.08.23. La Concesionaria informa que realiza trabajos en el lugar a fin de recuperar la transitabilidad.</t>
    </r>
  </si>
  <si>
    <r>
      <rPr>
        <b/>
        <sz val="10"/>
        <rFont val="Arial"/>
        <family val="2"/>
      </rPr>
      <t>Precipitaciones pluviales - Daño en la estructura del puente</t>
    </r>
    <r>
      <rPr>
        <sz val="10"/>
        <rFont val="Arial"/>
        <family val="2"/>
      </rPr>
      <t xml:space="preserve">
Debido a las intensas lluvias se dañó la estructura del puente.
17.08.23. PVN Zonal Ica realiza la excavación para la calzadura de base del puente, así como la excavación para muro de concreto para protección de plataforma.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</si>
  <si>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revisa el expediente técnico para realizar la reposición del muro de concreto ciclópeo.</t>
    </r>
  </si>
  <si>
    <r>
      <rPr>
        <b/>
        <sz val="10"/>
        <rFont val="Arial"/>
        <family val="2"/>
      </rPr>
      <t xml:space="preserve">Precipitaciones pluviales - Asentamiento de plataforma </t>
    </r>
    <r>
      <rPr>
        <sz val="10"/>
        <rFont val="Arial"/>
        <family val="2"/>
      </rPr>
      <t xml:space="preserve">
Debido a las intensas lluvias intensas se produjo hundimiento de la plataforma.
17.08.23. La Concesionaria informa que personal y maquinaria realiza trabajos, habilitando el transito restringido.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</si>
  <si>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viene gestionando su atención por contratación directa a cargo de la subdirección de conservación.</t>
    </r>
  </si>
  <si>
    <r>
      <rPr>
        <b/>
        <sz val="10"/>
        <rFont val="Arial"/>
        <family val="2"/>
      </rPr>
      <t>Precipitaciones pluviales - Socavación de plataforma</t>
    </r>
    <r>
      <rPr>
        <sz val="10"/>
        <rFont val="Arial"/>
        <family val="2"/>
      </rPr>
      <t xml:space="preserve">
Debido a las intensas lluvias ocasionó la socavación de Plataforma.
17.08.23. PVN Zonal Piura - Tumbes, informa que se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</si>
  <si>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un muro de contención y trabajos de relleno.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</si>
  <si>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</si>
  <si>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</si>
  <si>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17.08.23. PVN Zonal Áncash informa que se realizara cambio de trazo y obras de protección al margen del rio.</t>
    </r>
  </si>
  <si>
    <r>
      <rPr>
        <b/>
        <sz val="10"/>
        <rFont val="Arial"/>
        <family val="2"/>
      </rPr>
      <t>Precipitaciones pluviales - Erosión de plataforma</t>
    </r>
    <r>
      <rPr>
        <sz val="10"/>
        <rFont val="Arial"/>
        <family val="2"/>
      </rPr>
      <t xml:space="preserve">
Debido a las precipitaciones pluviales, se produjo erosión de plataforma.
17.08.23.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</si>
  <si>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17.08.23.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</si>
  <si>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de contención carretera a cargo de la unidad zonal vi - Áncash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</si>
  <si>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17.08.23. PVN Zonal Áncash informa que se realizara la implementación de muro o cambio de trazo.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</si>
  <si>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17.08.23. PVN Zonal Áncash informa que realiza la reposición de muro enrocado, relleno y conformación de plataforma.</t>
    </r>
  </si>
  <si>
    <r>
      <rPr>
        <b/>
        <sz val="10"/>
        <rFont val="Arial"/>
        <family val="2"/>
      </rPr>
      <t xml:space="preserve">Precipitaciones pluviales - Colapso de muro </t>
    </r>
    <r>
      <rPr>
        <sz val="10"/>
        <rFont val="Arial"/>
        <family val="2"/>
      </rPr>
      <t xml:space="preserve">
Debido a las fuertes precipitaciones pluviales en la zona en el mes de marzo 2023.
17.08.23. PVN Zonal Áncash informa hoy se da inicio los trabajos preliminares, pero se ha tenido problema con los dirigentes de construcción civil de la zona, se estará dialogando para dar la solución al caso a fin de continuar con los trabajos, para la reparación y reposición parcial del muro existente.</t>
    </r>
  </si>
  <si>
    <r>
      <rPr>
        <b/>
        <sz val="10"/>
        <rFont val="Arial"/>
        <family val="2"/>
      </rPr>
      <t>Precipitaciones pluviales - Asentamiento de plataforma</t>
    </r>
    <r>
      <rPr>
        <sz val="10"/>
        <rFont val="Arial"/>
        <family val="2"/>
      </rPr>
      <t xml:space="preserve">
Debido a las precipitaciones pluviales, se produjo un derrumbe en la vía.
17.08.23. La Concesionaria informa realiza los trabajos para mejorar el acceso, sellado de grietas y colocando material de relleno.</t>
    </r>
  </si>
  <si>
    <r>
      <rPr>
        <b/>
        <sz val="10"/>
        <rFont val="Arial"/>
        <family val="2"/>
      </rPr>
      <t>Clima - Erosión de obra de arte menor</t>
    </r>
    <r>
      <rPr>
        <sz val="10"/>
        <rFont val="Arial"/>
        <family val="2"/>
      </rPr>
      <t xml:space="preserve">
Producto de la acción de la naturaleza y terceros, ha ocasionado erosión de obra de arte menor.
17.08.23.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</si>
  <si>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constantes lluvias en la zona, se produjo una erosión de plataforma.
17.08.23. PVN Zonal Piura - Tumbes coordina la adquisición de materiales para recuperar la berma y calzada de los puntos afectados.</t>
    </r>
  </si>
  <si>
    <r>
      <rPr>
        <b/>
        <sz val="10"/>
        <rFont val="Arial"/>
        <family val="2"/>
      </rPr>
      <t>Precipitaciones pluviales - Pérdida de plataforma</t>
    </r>
    <r>
      <rPr>
        <sz val="10"/>
        <rFont val="Arial"/>
        <family val="2"/>
      </rPr>
      <t xml:space="preserve">
Debido a las intensas lluvias intensas se produjo pérdida de plataforma.
17.08.23. PVN Zonal Áncash informa se se inicia los trabajos preliminares, así como la ejecución de las actividades de encofrado y colocado de concreto.</t>
    </r>
  </si>
  <si>
    <r>
      <rPr>
        <b/>
        <sz val="10"/>
        <color theme="1"/>
        <rFont val="Arial"/>
        <family val="2"/>
      </rPr>
      <t>Precipitaciones pluviales - Socavación de puente</t>
    </r>
    <r>
      <rPr>
        <sz val="10"/>
        <color theme="1"/>
        <rFont val="Arial"/>
        <family val="2"/>
      </rPr>
      <t xml:space="preserve">
Debido a la erosión/socavación de subestructura del Puente Phacsha, producto de las lluvias en la zona.
17.08.23. PVN Zonal Áncash informa que se inicia con las actividades de movilización y desmovilización, remoción, trazo y replanteo para la implementación de muro de concreto ciclópeo de protección de subestructura</t>
    </r>
  </si>
  <si>
    <r>
      <rPr>
        <b/>
        <sz val="10"/>
        <rFont val="Arial"/>
        <family val="2"/>
      </rPr>
      <t>Precipitaciones pluviales - Colapso de muro</t>
    </r>
    <r>
      <rPr>
        <sz val="10"/>
        <rFont val="Arial"/>
        <family val="2"/>
      </rPr>
      <t xml:space="preserve">
Debido a las intensas lluvias, colapsó el muro de concreto, afectando la transitabilidad de la vía.
17.08.23. PVN Zonal Ica tramita la documentación para realizar la reposición del muro con gaviones en la parte superior y enrocado de protección en la parte inferior debido a la altura del talud.</t>
    </r>
  </si>
  <si>
    <r>
      <rPr>
        <b/>
        <sz val="10"/>
        <rFont val="Arial"/>
        <family val="2"/>
      </rPr>
      <t>Precipitaciones pluviales - Pérdida de plataforma</t>
    </r>
    <r>
      <rPr>
        <sz val="10"/>
        <rFont val="Arial"/>
        <family val="2"/>
      </rPr>
      <t xml:space="preserve">
Debido al colapso de alcantarilla por incremento de caudal, se produjo pérdida de plataforma.
17.08.23. PVN Zonal Ica realiza las acciones correspondientes para la reposición de muros de concreto ciclópeo.</t>
    </r>
  </si>
  <si>
    <r>
      <rPr>
        <b/>
        <sz val="10"/>
        <rFont val="Arial"/>
        <family val="2"/>
      </rPr>
      <t>Precipitaciones pluviales - Erosión de plataforma</t>
    </r>
    <r>
      <rPr>
        <sz val="10"/>
        <rFont val="Arial"/>
        <family val="2"/>
      </rPr>
      <t xml:space="preserve">
Debido al colapso de alcantarilla por incremento de caudal, se produjo la Erosión de plataforma.
17.08.23. PVN Zonal Áncash realiza bacheo y reconformación de plataforma.</t>
    </r>
  </si>
  <si>
    <r>
      <rPr>
        <b/>
        <sz val="10"/>
        <rFont val="Arial"/>
        <family val="2"/>
      </rPr>
      <t>Precipitaciones pluviales - Pérdida de plataforma</t>
    </r>
    <r>
      <rPr>
        <sz val="10"/>
        <rFont val="Arial"/>
        <family val="2"/>
      </rPr>
      <t xml:space="preserve">
Debido a las constantes lluvias en la zona, se produjo pérdida de plataforma.
17.08.23. PVN Zonal Ica informa que se recuperó la transitabilidad vehicular parcialmente y se continua en la elaboración de la documentación para la reposición de la infraestructura colapsada.</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</si>
  <si>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17.08.23.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</si>
  <si>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17.08.23. La Concesionaria informa que realiza trabajos en el lugar a fin de recuperar la transitabilidad.</t>
    </r>
  </si>
  <si>
    <r>
      <rPr>
        <b/>
        <sz val="10"/>
        <color theme="1"/>
        <rFont val="Arial"/>
        <family val="2"/>
      </rPr>
      <t>Acción humana - Manifestación</t>
    </r>
    <r>
      <rPr>
        <sz val="10"/>
        <color theme="1"/>
        <rFont val="Arial"/>
        <family val="2"/>
      </rPr>
      <t xml:space="preserve">
Debido a las protestas sociales de la población durante el presente año, por ello se ha dispuesto la recuperación de los elementos.
17.08.23. PVN Zonal Ayacucho informa que Conservador realiza la reparación o reposición de los elementos dañados de seguridad vial.</t>
    </r>
  </si>
  <si>
    <r>
      <rPr>
        <b/>
        <sz val="10"/>
        <rFont val="Arial"/>
        <family val="2"/>
      </rPr>
      <t>Deterioro de infraestructura - Falla estructural de puente</t>
    </r>
    <r>
      <rPr>
        <sz val="10"/>
        <rFont val="Arial"/>
        <family val="2"/>
      </rPr>
      <t xml:space="preserve">
Debido al exceso de carga, se produjo daño estructural en viga de rigidez del puente.
17.08.23.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</si>
  <si>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 la falla estructural del puente por exceso de carga y acción de la naturaleza.
17.08.23. PVN Zonal Ucayali informa que el Conservador realiza el control de tránsito vehicular con el pase de vehículos pesados a un solo carril y uno a la vez.</t>
    </r>
  </si>
  <si>
    <r>
      <rPr>
        <b/>
        <sz val="10"/>
        <rFont val="Arial"/>
        <family val="2"/>
      </rPr>
      <t>Precipitaciones pluviales - Derrumbe</t>
    </r>
    <r>
      <rPr>
        <sz val="10"/>
        <rFont val="Arial"/>
        <family val="2"/>
      </rPr>
      <t xml:space="preserve">
Debido a lluvias en la zona e inestabilidad del talud superior, se produjo caída de piedras y material suelto.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</si>
  <si>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17.08.23.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</si>
  <si>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17.08.23. La Concesionaria informa que debido a los conflictos sociales en la zona no se realizaron trabajos.</t>
    </r>
  </si>
  <si>
    <r>
      <rPr>
        <b/>
        <sz val="10"/>
        <rFont val="Arial"/>
        <family val="2"/>
      </rPr>
      <t>Precipitaciones pluviales - Erosión de plataforma</t>
    </r>
    <r>
      <rPr>
        <sz val="10"/>
        <rFont val="Arial"/>
        <family val="2"/>
      </rPr>
      <t xml:space="preserve">
Debido a la acción de la naturaleza, se produce deslizamiento continuo del talud inferior.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</si>
  <si>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17.08.23.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</si>
  <si>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17.08.23.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</si>
  <si>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17.08.23.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</si>
  <si>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t>M23.08.67</t>
  </si>
  <si>
    <r>
      <t xml:space="preserve">Áncash 
</t>
    </r>
    <r>
      <rPr>
        <sz val="10"/>
        <color theme="1"/>
        <rFont val="Arial"/>
        <family val="2"/>
      </rPr>
      <t>Recuay/ Catac</t>
    </r>
  </si>
  <si>
    <r>
      <t xml:space="preserve">Red Vial Nacional: PE-3N,
Tramo: </t>
    </r>
    <r>
      <rPr>
        <sz val="10"/>
        <rFont val="Arial"/>
        <family val="2"/>
      </rPr>
      <t xml:space="preserve">Conococha - Huaraz 
</t>
    </r>
    <r>
      <rPr>
        <b/>
        <sz val="10"/>
        <rFont val="Arial"/>
        <family val="2"/>
      </rPr>
      <t>Sector:</t>
    </r>
    <r>
      <rPr>
        <sz val="10"/>
        <rFont val="Arial"/>
        <family val="2"/>
      </rPr>
      <t xml:space="preserve">  Conococha Km 499+000 - Km 499+010</t>
    </r>
  </si>
  <si>
    <t>-10.119</t>
  </si>
  <si>
    <t>-77.284</t>
  </si>
  <si>
    <r>
      <rPr>
        <b/>
        <sz val="10"/>
        <rFont val="Arial"/>
        <family val="2"/>
      </rPr>
      <t>Precipitaciones pluviales - Erosión de plataforma</t>
    </r>
    <r>
      <rPr>
        <sz val="10"/>
        <rFont val="Arial"/>
        <family val="2"/>
      </rPr>
      <t xml:space="preserve">
Debido a las intensas precipitaciones, se produjo la erosión de la plataforma.
17.08.23. PVN Zonal Lambayeque informa que el Conservador culminó con los trabajos de mantenimiento de la vía y se recupero la transitabilidad.</t>
    </r>
  </si>
  <si>
    <r>
      <rPr>
        <b/>
        <sz val="10"/>
        <rFont val="Arial"/>
        <family val="2"/>
      </rPr>
      <t>Precipitaciones pluviales - Erosión de plataforma</t>
    </r>
    <r>
      <rPr>
        <sz val="10"/>
        <rFont val="Arial"/>
        <family val="2"/>
      </rPr>
      <t xml:space="preserve">
Debido a la erosión/socavación de plataforma, por acción de la naturaleza (Eventos del Ciclón Yaku y Niño Costero), por ello se ha dispuesto la conformación de un muro bolsacreto.
17.08.23. PVN Zonal Piura - Tumbes informa que el Conservador culminó con los trabajos de perfilado de talud superior e inferior y eliminación de material excedente, se recuperó la transitabilidad de la vía.</t>
    </r>
  </si>
  <si>
    <r>
      <rPr>
        <b/>
        <sz val="10"/>
        <rFont val="Arial"/>
        <family val="2"/>
      </rPr>
      <t>Precipitaciones pluviales - Erosión de plataforma</t>
    </r>
    <r>
      <rPr>
        <sz val="10"/>
        <rFont val="Arial"/>
        <family val="2"/>
      </rPr>
      <t xml:space="preserve">
Debido a eventos como el Ciclón Yaku y el Niño Costero, se produjo la erosión de plataforma.
17.08.23. PVN Zonal Piura - Tumbes culminó con  los trabajos  corte y perfilado de talud inferior y superior, mejoramiento de base muro y compactación, ser recuperó la transitabilidad.</t>
    </r>
  </si>
  <si>
    <r>
      <rPr>
        <b/>
        <sz val="10"/>
        <rFont val="Arial"/>
        <family val="2"/>
      </rPr>
      <t>Acción del hombre - Manifestación</t>
    </r>
    <r>
      <rPr>
        <sz val="10"/>
        <rFont val="Arial"/>
        <family val="2"/>
      </rPr>
      <t xml:space="preserve">
Debido a paro de 48 horas, pobladores han bloqueando la vía conoccocha - Huaraz reclamando la falta de apoyo de la empresa Antamina para la construnción de hospital en Huaraz nivel III.
17.08.23. PVN Zonal Ancash informa que el tránsito se encuentra restringido, continuá con el monitoreo. </t>
    </r>
  </si>
  <si>
    <r>
      <rPr>
        <b/>
        <sz val="10"/>
        <rFont val="Arial"/>
        <family val="2"/>
      </rPr>
      <t>Precipitaciones pluviales - Asentamiento de muro</t>
    </r>
    <r>
      <rPr>
        <sz val="10"/>
        <rFont val="Arial"/>
        <family val="2"/>
      </rPr>
      <t xml:space="preserve">
Debido al riesgo de asentamiento de muro existente que se encuentra contiguo aguas arriba y da protección del estribo derecho.
17.08.23. PVN Zonal Lima realiza trabajos de perfilados de la superficie con aporte de material, señalización temporal para desviar tránsito.</t>
    </r>
  </si>
  <si>
    <t>M23.08.68</t>
  </si>
  <si>
    <r>
      <t>Red Vial Nacional: PE-06B, 
Tramo:</t>
    </r>
    <r>
      <rPr>
        <sz val="10"/>
        <rFont val="Arial"/>
        <family val="2"/>
      </rPr>
      <t xml:space="preserve"> Puente Cumbil - Chancay Baños, </t>
    </r>
    <r>
      <rPr>
        <b/>
        <sz val="10"/>
        <rFont val="Arial"/>
        <family val="2"/>
      </rPr>
      <t xml:space="preserve">
Sector:</t>
    </r>
    <r>
      <rPr>
        <sz val="10"/>
        <rFont val="Arial"/>
        <family val="2"/>
      </rPr>
      <t xml:space="preserve"> Chancay Baños Km 21+750 - Km 21+850</t>
    </r>
  </si>
  <si>
    <t xml:space="preserve">Maquinaria del Contratista Conservador Consorcio Vial Pimentel.
</t>
  </si>
  <si>
    <t>-6.647</t>
  </si>
  <si>
    <t>-79.094</t>
  </si>
  <si>
    <r>
      <t xml:space="preserve">Red Vial Nacional: PE-04,
Tramo: </t>
    </r>
    <r>
      <rPr>
        <sz val="10"/>
        <color theme="1"/>
        <rFont val="Arial"/>
        <family val="2"/>
      </rPr>
      <t>El Cruce - Dv. Sechura,</t>
    </r>
    <r>
      <rPr>
        <b/>
        <sz val="10"/>
        <color theme="1"/>
        <rFont val="Arial"/>
        <family val="2"/>
      </rPr>
      <t xml:space="preserve">   
Sector: </t>
    </r>
    <r>
      <rPr>
        <sz val="10"/>
        <color theme="1"/>
        <rFont val="Arial"/>
        <family val="2"/>
      </rPr>
      <t>La Mina Km 7+000 - Km 14+600</t>
    </r>
  </si>
  <si>
    <r>
      <t xml:space="preserve">Red Vial Nacional: PE-12, 
Tramo: </t>
    </r>
    <r>
      <rPr>
        <sz val="10"/>
        <color theme="1"/>
        <rFont val="Arial"/>
        <family val="2"/>
      </rPr>
      <t>Santa - Chuquicara,</t>
    </r>
    <r>
      <rPr>
        <b/>
        <sz val="10"/>
        <color theme="1"/>
        <rFont val="Arial"/>
        <family val="2"/>
      </rPr>
      <t xml:space="preserve"> 
Sector: </t>
    </r>
    <r>
      <rPr>
        <sz val="10"/>
        <color theme="1"/>
        <rFont val="Arial"/>
        <family val="2"/>
      </rPr>
      <t>Santa - Chuquicara Km 46+600 - Km 46+750</t>
    </r>
  </si>
  <si>
    <t>M23.08.69</t>
  </si>
  <si>
    <r>
      <rPr>
        <b/>
        <sz val="10"/>
        <rFont val="Arial"/>
        <family val="2"/>
      </rPr>
      <t>Precipitaciones pluviales - Erosión de plataforma</t>
    </r>
    <r>
      <rPr>
        <sz val="10"/>
        <rFont val="Arial"/>
        <family val="2"/>
      </rPr>
      <t xml:space="preserve">
Debido a las precipitaciones pluviales, se produjo erosión de plataforma
17.08.23. PVN Zonal Lambayeque informa que el Conservador realiza trabajos de excavación manual para losa de cimentación del muro bolsacreto proyectado a construir, para la recuperación del ancho de la plataforma.</t>
    </r>
  </si>
  <si>
    <r>
      <t>Red Vial Nacional: PE-3ND, 
Tramo:</t>
    </r>
    <r>
      <rPr>
        <sz val="10"/>
        <rFont val="Arial"/>
        <family val="2"/>
      </rPr>
      <t xml:space="preserve">  Pimpingos - Cuyca, </t>
    </r>
    <r>
      <rPr>
        <b/>
        <sz val="10"/>
        <rFont val="Arial"/>
        <family val="2"/>
      </rPr>
      <t xml:space="preserve">
Sector: </t>
    </r>
    <r>
      <rPr>
        <sz val="10"/>
        <rFont val="Arial"/>
        <family val="2"/>
      </rPr>
      <t>Pimpingos Km 106+670 - Km 106+690</t>
    </r>
  </si>
  <si>
    <t>-6.051</t>
  </si>
  <si>
    <t xml:space="preserve">  -78,745</t>
  </si>
  <si>
    <t>-5.473</t>
  </si>
  <si>
    <t>M23.08.75</t>
  </si>
  <si>
    <r>
      <t xml:space="preserve">Áncash
</t>
    </r>
    <r>
      <rPr>
        <sz val="10"/>
        <color theme="1"/>
        <rFont val="Arial"/>
        <family val="2"/>
      </rPr>
      <t>Ocros / Cochas</t>
    </r>
  </si>
  <si>
    <r>
      <t xml:space="preserve">Red Vial Nacional: PE-16A, 
Tramo: </t>
    </r>
    <r>
      <rPr>
        <sz val="10"/>
        <rFont val="Arial"/>
        <family val="2"/>
      </rPr>
      <t xml:space="preserve">Huayto - Dv. Ocros, </t>
    </r>
    <r>
      <rPr>
        <b/>
        <sz val="10"/>
        <rFont val="Arial"/>
        <family val="2"/>
      </rPr>
      <t xml:space="preserve">
Sector: </t>
    </r>
    <r>
      <rPr>
        <sz val="10"/>
        <rFont val="Arial"/>
        <family val="2"/>
      </rPr>
      <t>Alpas Km 36+530 - Km 36+535</t>
    </r>
  </si>
  <si>
    <t xml:space="preserve">Maquinaria del Contratista Consorcio Vial Pamplona Cajatambo
</t>
  </si>
  <si>
    <t>-10.636</t>
  </si>
  <si>
    <t>-77.506</t>
  </si>
  <si>
    <r>
      <t>Red Vial Nacional: PE-1NR,</t>
    </r>
    <r>
      <rPr>
        <sz val="10"/>
        <color theme="1"/>
        <rFont val="Arial"/>
        <family val="2"/>
      </rPr>
      <t xml:space="preserve">
</t>
    </r>
    <r>
      <rPr>
        <b/>
        <sz val="10"/>
        <color theme="1"/>
        <rFont val="Arial"/>
        <family val="2"/>
      </rPr>
      <t>Tramo:</t>
    </r>
    <r>
      <rPr>
        <sz val="10"/>
        <color theme="1"/>
        <rFont val="Arial"/>
        <family val="2"/>
      </rPr>
      <t xml:space="preserve"> Emp. PE-1NL - (Dv. Tambogrande) - Tambogrande - Chulucanas - Morropón - Pte. La Gallega,
</t>
    </r>
    <r>
      <rPr>
        <b/>
        <sz val="10"/>
        <color theme="1"/>
        <rFont val="Arial"/>
        <family val="2"/>
      </rPr>
      <t xml:space="preserve">Sector: </t>
    </r>
    <r>
      <rPr>
        <sz val="10"/>
        <color theme="1"/>
        <rFont val="Arial"/>
        <family val="2"/>
      </rPr>
      <t>CP Talanquera</t>
    </r>
    <r>
      <rPr>
        <b/>
        <sz val="10"/>
        <color theme="1"/>
        <rFont val="Arial"/>
        <family val="2"/>
      </rPr>
      <t xml:space="preserve"> - </t>
    </r>
    <r>
      <rPr>
        <sz val="10"/>
        <color theme="1"/>
        <rFont val="Arial"/>
        <family val="2"/>
      </rPr>
      <t>CP Franco Bajo Km 60+030 - Km 60+100</t>
    </r>
  </si>
  <si>
    <r>
      <t xml:space="preserve">Red Vial Nacional: PE-12,
Tramo: </t>
    </r>
    <r>
      <rPr>
        <sz val="10"/>
        <rFont val="Arial"/>
        <family val="2"/>
      </rPr>
      <t xml:space="preserve">Santa - Chuquicara , 
</t>
    </r>
    <r>
      <rPr>
        <b/>
        <sz val="10"/>
        <rFont val="Arial"/>
        <family val="2"/>
      </rPr>
      <t>Sector:</t>
    </r>
    <r>
      <rPr>
        <sz val="10"/>
        <rFont val="Arial"/>
        <family val="2"/>
      </rPr>
      <t xml:space="preserve"> Rinconada Km 13+502 - Km 13+456</t>
    </r>
  </si>
  <si>
    <t>M23.08.76</t>
  </si>
  <si>
    <r>
      <t xml:space="preserve">Junín
</t>
    </r>
    <r>
      <rPr>
        <sz val="10"/>
        <color theme="1"/>
        <rFont val="Arial"/>
        <family val="2"/>
      </rPr>
      <t>Satipo / Río Tambo</t>
    </r>
  </si>
  <si>
    <r>
      <t xml:space="preserve">Red Vial Nacional: PE-5S, 
Tramo: </t>
    </r>
    <r>
      <rPr>
        <sz val="10"/>
        <rFont val="Arial"/>
        <family val="2"/>
      </rPr>
      <t xml:space="preserve">Puerto Ocopa - Poyeni, </t>
    </r>
    <r>
      <rPr>
        <b/>
        <sz val="10"/>
        <rFont val="Arial"/>
        <family val="2"/>
      </rPr>
      <t xml:space="preserve">
Sector: </t>
    </r>
    <r>
      <rPr>
        <sz val="10"/>
        <rFont val="Arial"/>
        <family val="2"/>
      </rPr>
      <t>Otica - Camajeni Nuevo Km 240+000 - Km 255+000</t>
    </r>
  </si>
  <si>
    <t>-11.228</t>
  </si>
  <si>
    <t>-73.876</t>
  </si>
  <si>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</si>
  <si>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r>
      <t xml:space="preserve">Red Vial Nacional: PE-5N,
Tramo: </t>
    </r>
    <r>
      <rPr>
        <sz val="10"/>
        <rFont val="Arial"/>
        <family val="2"/>
      </rPr>
      <t>Pte. Chino - Aguaytía</t>
    </r>
    <r>
      <rPr>
        <b/>
        <sz val="10"/>
        <rFont val="Arial"/>
        <family val="2"/>
      </rPr>
      <t xml:space="preserve">,
Sector: </t>
    </r>
    <r>
      <rPr>
        <sz val="10"/>
        <rFont val="Arial"/>
        <family val="2"/>
      </rPr>
      <t>Puente</t>
    </r>
    <r>
      <rPr>
        <b/>
        <sz val="10"/>
        <rFont val="Arial"/>
        <family val="2"/>
      </rPr>
      <t xml:space="preserve"> </t>
    </r>
    <r>
      <rPr>
        <sz val="10"/>
        <rFont val="Arial"/>
        <family val="2"/>
      </rPr>
      <t>Previsto Km 432+599 - Km 432+680</t>
    </r>
  </si>
  <si>
    <r>
      <rPr>
        <b/>
        <sz val="10"/>
        <rFont val="Arial"/>
        <family val="2"/>
      </rPr>
      <t xml:space="preserve">
Red Vial Nacional: PE-3N,
Tramo</t>
    </r>
    <r>
      <rPr>
        <sz val="10"/>
        <rFont val="Arial"/>
        <family val="2"/>
      </rPr>
      <t xml:space="preserve"> : Pte. Huarochirí - Chuquicara,
</t>
    </r>
    <r>
      <rPr>
        <b/>
        <sz val="10"/>
        <rFont val="Arial"/>
        <family val="2"/>
      </rPr>
      <t>Sector</t>
    </r>
    <r>
      <rPr>
        <sz val="10"/>
        <rFont val="Arial"/>
        <family val="2"/>
      </rPr>
      <t xml:space="preserve"> : Puente Shacsha Km 738+180 - Km 738+185</t>
    </r>
  </si>
  <si>
    <t>M23.08.77</t>
  </si>
  <si>
    <r>
      <t xml:space="preserve">Ucayali
</t>
    </r>
    <r>
      <rPr>
        <sz val="10"/>
        <color theme="1"/>
        <rFont val="Arial"/>
        <family val="2"/>
      </rPr>
      <t>Padre Abad/ Padre Abad</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</si>
  <si>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Ronderos Km 441+780 - Km 442+000</t>
    </r>
  </si>
  <si>
    <t>Maquinaria del Contratista Conservador Consorcio Pumahuasi
01 Camión volquete
01 Excavadora</t>
  </si>
  <si>
    <t>-9.141</t>
  </si>
  <si>
    <t>-75.780</t>
  </si>
  <si>
    <t>Maquinaria de PVN
01 Cargador frontal
01 Rodillo liso
Maquinaria de la Municipalidad de Río Tambo
01 Motoniveladora
03 Camión volquete</t>
  </si>
  <si>
    <r>
      <t xml:space="preserve">Red Vial Nacional: PE-10C, 
Tramo: </t>
    </r>
    <r>
      <rPr>
        <sz val="10"/>
        <rFont val="Arial"/>
        <family val="2"/>
      </rPr>
      <t xml:space="preserve">Pte. Chagual - Subida Mina Marsa - Tayabamba, </t>
    </r>
    <r>
      <rPr>
        <b/>
        <sz val="10"/>
        <rFont val="Arial"/>
        <family val="2"/>
      </rPr>
      <t xml:space="preserve">
Sector: </t>
    </r>
    <r>
      <rPr>
        <sz val="10"/>
        <rFont val="Arial"/>
        <family val="2"/>
      </rPr>
      <t>Mina Marsa - Huaylillas Km 168+000 - Km 198+000</t>
    </r>
  </si>
  <si>
    <t>-8.044</t>
  </si>
  <si>
    <t>-77.441</t>
  </si>
  <si>
    <t>M23.08.78</t>
  </si>
  <si>
    <t>M23.08.82</t>
  </si>
  <si>
    <t>-5.066</t>
  </si>
  <si>
    <t>-79.875</t>
  </si>
  <si>
    <t>M23.08.80</t>
  </si>
  <si>
    <r>
      <t xml:space="preserve">Lima
</t>
    </r>
    <r>
      <rPr>
        <sz val="10"/>
        <color theme="1"/>
        <rFont val="Arial"/>
        <family val="2"/>
      </rPr>
      <t>Huaral / Atavillos</t>
    </r>
  </si>
  <si>
    <r>
      <t>Red Vial Nacional: PE-20C,
Tramo:</t>
    </r>
    <r>
      <rPr>
        <sz val="10"/>
        <rFont val="Arial"/>
        <family val="2"/>
      </rPr>
      <t xml:space="preserve"> Acos -  Huayllay
</t>
    </r>
    <r>
      <rPr>
        <b/>
        <sz val="10"/>
        <rFont val="Arial"/>
        <family val="2"/>
      </rPr>
      <t xml:space="preserve">Sector: </t>
    </r>
    <r>
      <rPr>
        <sz val="10"/>
        <rFont val="Arial"/>
        <family val="2"/>
      </rPr>
      <t>Pacaraos Km 61+000- Km 75+000</t>
    </r>
  </si>
  <si>
    <t>-11.317</t>
  </si>
  <si>
    <t>-76.870</t>
  </si>
  <si>
    <t>M23.05.150</t>
  </si>
  <si>
    <t>Maquinaria del Contratista Consorcio Vial Sondor Vado Grande
01 Camión volquete
01 Retroexcavadora</t>
  </si>
  <si>
    <r>
      <t xml:space="preserve">Red Vial Nacional: PE-1NR, 
Tramo: </t>
    </r>
    <r>
      <rPr>
        <sz val="10"/>
        <rFont val="Arial"/>
        <family val="2"/>
      </rPr>
      <t xml:space="preserve">Pte. La Gallega – Pacaipampa - Emp. PE-3N (Curilcas), </t>
    </r>
    <r>
      <rPr>
        <b/>
        <sz val="10"/>
        <rFont val="Arial"/>
        <family val="2"/>
      </rPr>
      <t xml:space="preserve">
Sector: </t>
    </r>
    <r>
      <rPr>
        <sz val="10"/>
        <rFont val="Arial"/>
        <family val="2"/>
      </rPr>
      <t>Pamparumbe km 99+230 - km 99+242</t>
    </r>
  </si>
  <si>
    <t>Maquinaria de PVN
02 Cargadores frontales
02 Camiones volquetes
01 Motoniveladora</t>
  </si>
  <si>
    <t>Maquinaria de PVN
02 Camión volquete
01 Cargador frontal
01 Tractor oruga
01 Rodillo Liso</t>
  </si>
  <si>
    <r>
      <t xml:space="preserve">Red Vial Nacional: PE-02A,
Tramo: </t>
    </r>
    <r>
      <rPr>
        <sz val="10"/>
        <rFont val="Arial"/>
        <family val="2"/>
      </rPr>
      <t xml:space="preserve">Cruz Blanca - Huancabamba, 
</t>
    </r>
    <r>
      <rPr>
        <b/>
        <sz val="10"/>
        <rFont val="Arial"/>
        <family val="2"/>
      </rPr>
      <t>Sector:</t>
    </r>
    <r>
      <rPr>
        <sz val="10"/>
        <rFont val="Arial"/>
        <family val="2"/>
      </rPr>
      <t xml:space="preserve"> Cascapampa - Cienego Largo Km 115+000 - Km 120+510</t>
    </r>
  </si>
  <si>
    <r>
      <t xml:space="preserve">Red Vial Nacional: PE-02D,
Tramo: </t>
    </r>
    <r>
      <rPr>
        <sz val="10"/>
        <rFont val="Arial"/>
        <family val="2"/>
      </rPr>
      <t xml:space="preserve">Orilla - Emp.PE-1NU (Tambogrande), </t>
    </r>
    <r>
      <rPr>
        <b/>
        <sz val="10"/>
        <rFont val="Arial"/>
        <family val="2"/>
      </rPr>
      <t xml:space="preserve">
Sector: </t>
    </r>
    <r>
      <rPr>
        <sz val="10"/>
        <rFont val="Arial"/>
        <family val="2"/>
      </rPr>
      <t>Angostura km 56+060 - km 57+000</t>
    </r>
  </si>
  <si>
    <t>Maquinaria del Contratista Conservador Mota - Engil, Engenharia E Construcao Africa S.A - Sucursal Perú
01 Retroexcavadora
01 Camión volquete
01 Motoniveladora
01 Rodillo liso
01 Camión cisterna</t>
  </si>
  <si>
    <t>Maquinaria del Contratista Conservador Consorcio Vial Sullana
01 Retroexcavadora
02 Camión volquete</t>
  </si>
  <si>
    <t>M23.08.84</t>
  </si>
  <si>
    <r>
      <t xml:space="preserve">Red Vial Nacional: PE-3N, 
Tramo: </t>
    </r>
    <r>
      <rPr>
        <sz val="10"/>
        <rFont val="Arial"/>
        <family val="2"/>
      </rPr>
      <t xml:space="preserve">Hualapampa - Sondor, </t>
    </r>
    <r>
      <rPr>
        <b/>
        <sz val="10"/>
        <rFont val="Arial"/>
        <family val="2"/>
      </rPr>
      <t xml:space="preserve">
Sector: </t>
    </r>
    <r>
      <rPr>
        <sz val="10"/>
        <rFont val="Arial"/>
        <family val="2"/>
      </rPr>
      <t>San Jose de Tunas (Prog. de Tdr 1750+300 - 1750+323) Km 1696+350 - Km 1696+373</t>
    </r>
  </si>
  <si>
    <t>-79.480</t>
  </si>
  <si>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</si>
  <si>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</si>
  <si>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</si>
  <si>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</si>
  <si>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r>
      <rPr>
        <b/>
        <sz val="10"/>
        <rFont val="Arial"/>
        <family val="2"/>
      </rPr>
      <t>PVN</t>
    </r>
    <r>
      <rPr>
        <sz val="10"/>
        <rFont val="Arial"/>
        <family val="2"/>
      </rPr>
      <t xml:space="preserve">
Administración por contrato  
Jefatura zonal Piura - Tumbes
Jairo Diego Vigo Reyes  - Jefe zonal
Correo:jvigo@pvn.gob.pe</t>
    </r>
  </si>
  <si>
    <t xml:space="preserve">Maquinaria del Contratista Conservador Consorcio Vial Pimentel.
01 Retroexcavadora
</t>
  </si>
  <si>
    <t>-7.783</t>
  </si>
  <si>
    <t>-77.762</t>
  </si>
  <si>
    <t>M23.08.85</t>
  </si>
  <si>
    <r>
      <t xml:space="preserve">Red Vial Nacional: PE-10C, 
Tramo: </t>
    </r>
    <r>
      <rPr>
        <sz val="10"/>
        <rFont val="Arial"/>
        <family val="2"/>
      </rPr>
      <t xml:space="preserve">Pte. Pallar - Pte. Chagual, </t>
    </r>
    <r>
      <rPr>
        <b/>
        <sz val="10"/>
        <rFont val="Arial"/>
        <family val="2"/>
      </rPr>
      <t xml:space="preserve">
Sector: </t>
    </r>
    <r>
      <rPr>
        <sz val="10"/>
        <rFont val="Arial"/>
        <family val="2"/>
      </rPr>
      <t>Sitabambita-Aricapampa Km 64+500 + Km 74+500</t>
    </r>
  </si>
  <si>
    <t>Nro</t>
  </si>
  <si>
    <t>Shacsha</t>
  </si>
  <si>
    <r>
      <t xml:space="preserve">PVN
</t>
    </r>
    <r>
      <rPr>
        <sz val="10"/>
        <rFont val="Arial"/>
        <family val="2"/>
      </rPr>
      <t>Administración por contrato
Jefatura zonal Junín - Pasco
Raul Alexei Corilla Nuñez- Jefe zonal
Correo: rcorilla@pvn.gob.pe</t>
    </r>
  </si>
  <si>
    <r>
      <rPr>
        <b/>
        <sz val="10"/>
        <rFont val="Arial"/>
        <family val="2"/>
      </rPr>
      <t>PVN</t>
    </r>
    <r>
      <rPr>
        <sz val="10"/>
        <rFont val="Arial"/>
        <family val="2"/>
      </rPr>
      <t xml:space="preserve">
Administración por contrato
Jefatura zonal Áncash
Carlos Eduardo Cueva Figueroa - Jefe zonal
Correo: ccueva@pvn.gob.pe</t>
    </r>
  </si>
  <si>
    <t>M23.08.88</t>
  </si>
  <si>
    <r>
      <t xml:space="preserve">Red Vial Nacional: PE-08B, 
Tramo: </t>
    </r>
    <r>
      <rPr>
        <sz val="10"/>
        <rFont val="Arial"/>
        <family val="2"/>
      </rPr>
      <t xml:space="preserve">Balsas - Calla Calla, </t>
    </r>
    <r>
      <rPr>
        <b/>
        <sz val="10"/>
        <rFont val="Arial"/>
        <family val="2"/>
      </rPr>
      <t xml:space="preserve">
Sector: </t>
    </r>
    <r>
      <rPr>
        <sz val="10"/>
        <rFont val="Arial"/>
        <family val="2"/>
      </rPr>
      <t>Casas Viejas Km 170+880 - Km 170+887</t>
    </r>
  </si>
  <si>
    <t>-6.844</t>
  </si>
  <si>
    <t>-77.984</t>
  </si>
  <si>
    <t>M23.08.89</t>
  </si>
  <si>
    <r>
      <t xml:space="preserve">Red Vial Nacional: PE-08B, 
Tramo: </t>
    </r>
    <r>
      <rPr>
        <sz val="10"/>
        <rFont val="Arial"/>
        <family val="2"/>
      </rPr>
      <t xml:space="preserve">Chacapoyas - Molinopampa, </t>
    </r>
    <r>
      <rPr>
        <b/>
        <sz val="10"/>
        <rFont val="Arial"/>
        <family val="2"/>
      </rPr>
      <t xml:space="preserve">
Sector: </t>
    </r>
    <r>
      <rPr>
        <sz val="10"/>
        <rFont val="Arial"/>
        <family val="2"/>
      </rPr>
      <t>San Francisco de Daguas Km 347+150 - Km 347+180</t>
    </r>
  </si>
  <si>
    <t>-6.228</t>
  </si>
  <si>
    <t>-77.772</t>
  </si>
  <si>
    <r>
      <t xml:space="preserve">Red Vial Nacional: PE-5N, 
Tramo: </t>
    </r>
    <r>
      <rPr>
        <sz val="10"/>
        <rFont val="Arial"/>
        <family val="2"/>
      </rPr>
      <t xml:space="preserve">Puente Chino - Aguaytía, </t>
    </r>
    <r>
      <rPr>
        <b/>
        <sz val="10"/>
        <rFont val="Arial"/>
        <family val="2"/>
      </rPr>
      <t xml:space="preserve">
Sector: </t>
    </r>
    <r>
      <rPr>
        <sz val="10"/>
        <rFont val="Arial"/>
        <family val="2"/>
      </rPr>
      <t>San Juan Velazco Km 431+400 - Km 431+640</t>
    </r>
  </si>
  <si>
    <t>Maquinaria del Contratista Conservador Consorcio Pumahuasi
01 Motoniveladora
01 Rodillo 
01 Camión volquete</t>
  </si>
  <si>
    <t>-9.109</t>
  </si>
  <si>
    <t>-75.745</t>
  </si>
  <si>
    <r>
      <t xml:space="preserve">Red Vial Nacional: PE-3N, 
Tramo: </t>
    </r>
    <r>
      <rPr>
        <sz val="10"/>
        <rFont val="Arial"/>
        <family val="2"/>
      </rPr>
      <t xml:space="preserve">Dv. Curilcas - Socchabamba, </t>
    </r>
    <r>
      <rPr>
        <b/>
        <sz val="10"/>
        <rFont val="Arial"/>
        <family val="2"/>
      </rPr>
      <t xml:space="preserve">
Sector: </t>
    </r>
    <r>
      <rPr>
        <sz val="10"/>
        <rFont val="Arial"/>
        <family val="2"/>
      </rPr>
      <t>Pacay Km 1912+610 - Km 1912+635</t>
    </r>
  </si>
  <si>
    <t>-4.744</t>
  </si>
  <si>
    <t>-79.611</t>
  </si>
  <si>
    <t>-4.747</t>
  </si>
  <si>
    <t>-79.613</t>
  </si>
  <si>
    <t>M23.08.90</t>
  </si>
  <si>
    <t>M23.08.91</t>
  </si>
  <si>
    <t>M23.08.92</t>
  </si>
  <si>
    <r>
      <t xml:space="preserve">Red Vial Nacional: PE-3N, 
Tramo: </t>
    </r>
    <r>
      <rPr>
        <sz val="10"/>
        <rFont val="Arial"/>
        <family val="2"/>
      </rPr>
      <t xml:space="preserve">Dv. Curilcas - Socchabamba, </t>
    </r>
    <r>
      <rPr>
        <b/>
        <sz val="10"/>
        <rFont val="Arial"/>
        <family val="2"/>
      </rPr>
      <t xml:space="preserve">
Sector: </t>
    </r>
    <r>
      <rPr>
        <sz val="10"/>
        <rFont val="Arial"/>
        <family val="2"/>
      </rPr>
      <t>Halcuy Alto Km 1912+130 - Km 1912+142</t>
    </r>
  </si>
  <si>
    <r>
      <t xml:space="preserve">Pasco
</t>
    </r>
    <r>
      <rPr>
        <sz val="10"/>
        <color theme="1"/>
        <rFont val="Arial"/>
        <family val="2"/>
      </rPr>
      <t>Oxapampa / Palcazu</t>
    </r>
  </si>
  <si>
    <t>-10.513</t>
  </si>
  <si>
    <t>-75.072</t>
  </si>
  <si>
    <t>M23.08.94</t>
  </si>
  <si>
    <r>
      <t xml:space="preserve">Red Vial Nacional: PE-5N,
Tramo: </t>
    </r>
    <r>
      <rPr>
        <sz val="10"/>
        <rFont val="Arial"/>
        <family val="2"/>
      </rPr>
      <t xml:space="preserve">San Juan de Cacazu - Puerto Bermúdez, </t>
    </r>
    <r>
      <rPr>
        <b/>
        <sz val="10"/>
        <rFont val="Arial"/>
        <family val="2"/>
      </rPr>
      <t xml:space="preserve">
Sector: </t>
    </r>
    <r>
      <rPr>
        <sz val="10"/>
        <rFont val="Arial"/>
        <family val="2"/>
      </rPr>
      <t>San Francisco de Pichanaz Km 98+560 - Km 98+580</t>
    </r>
  </si>
  <si>
    <t>-12.678</t>
  </si>
  <si>
    <t>-75.963</t>
  </si>
  <si>
    <r>
      <t xml:space="preserve">Huánuco
</t>
    </r>
    <r>
      <rPr>
        <sz val="10"/>
        <color theme="1"/>
        <rFont val="Arial"/>
        <family val="2"/>
      </rPr>
      <t>Huánuco / Chinchao</t>
    </r>
  </si>
  <si>
    <t>-9.567</t>
  </si>
  <si>
    <t>-76.020</t>
  </si>
  <si>
    <t>M23.08.95</t>
  </si>
  <si>
    <t>M23.08.96</t>
  </si>
  <si>
    <r>
      <t xml:space="preserve">PVN
</t>
    </r>
    <r>
      <rPr>
        <sz val="10"/>
        <rFont val="Arial"/>
        <family val="2"/>
      </rPr>
      <t>Administración por contrato
Jefatura zonal Lima
Alfredo Antonio Cojal Del Solar  - Jefe zonal
Correo: acojal@pvn.gob.pe</t>
    </r>
  </si>
  <si>
    <t>Maquinaria del Contratista Conservador Mota - Engil Perú S.A.
01 Retroexcavadora
02 Camión volquete</t>
  </si>
  <si>
    <t xml:space="preserve">Maquinaria de PVN
01 Cargador frontal
02 Camión volquete
01 Motoniveladora
01 Rodillo Liso
</t>
  </si>
  <si>
    <t>M23.08.97</t>
  </si>
  <si>
    <r>
      <t xml:space="preserve">Áncash
</t>
    </r>
    <r>
      <rPr>
        <sz val="10"/>
        <color theme="1"/>
        <rFont val="Arial"/>
        <family val="2"/>
      </rPr>
      <t>Corongo / Bambas</t>
    </r>
  </si>
  <si>
    <t>-8.596</t>
  </si>
  <si>
    <r>
      <t xml:space="preserve">Red Vial Nacional: PE-3NA, 
Tramo: </t>
    </r>
    <r>
      <rPr>
        <sz val="10"/>
        <rFont val="Arial"/>
        <family val="2"/>
      </rPr>
      <t xml:space="preserve">Bambas - Tauca, </t>
    </r>
    <r>
      <rPr>
        <b/>
        <sz val="10"/>
        <rFont val="Arial"/>
        <family val="2"/>
      </rPr>
      <t xml:space="preserve">
Sector: </t>
    </r>
    <r>
      <rPr>
        <sz val="10"/>
        <rFont val="Arial"/>
        <family val="2"/>
      </rPr>
      <t>Bambas Km 74+650 - Km 74+680.</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</si>
  <si>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</si>
  <si>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</si>
  <si>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Huánuco 
Carlos Davila Rivadeneyra  - Jefe zonal
Correo: cdavila@pvn.gob.pe</t>
    </r>
  </si>
  <si>
    <r>
      <t xml:space="preserve">PVN
</t>
    </r>
    <r>
      <rPr>
        <sz val="10"/>
        <rFont val="Arial"/>
        <family val="2"/>
      </rPr>
      <t>Administración directa 
Jefatura zonal La Libertad
Carlos Alberto Lapoint Zavala - Jefe zonal
Correo: clapoint@pvn.gob.pe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</si>
  <si>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</si>
  <si>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Junín - Pasco
Raul Alexei Corilla Nuñez- Jefe zonal
Correo: rcorilla@pvn.gob.pe</t>
    </r>
  </si>
  <si>
    <r>
      <t xml:space="preserve">PVN
</t>
    </r>
    <r>
      <rPr>
        <sz val="10"/>
        <rFont val="Arial"/>
        <family val="2"/>
      </rPr>
      <t>Administración directa
Jefatura zonal San Martín - Loreto
Rafael Gatica Vega  - Jefe zonal
Correo: rgatica@pvn.gob.pe</t>
    </r>
  </si>
  <si>
    <r>
      <rPr>
        <b/>
        <sz val="10"/>
        <rFont val="Arial"/>
        <family val="2"/>
      </rPr>
      <t>PVN</t>
    </r>
    <r>
      <rPr>
        <sz val="10"/>
        <rFont val="Arial"/>
        <family val="2"/>
      </rPr>
      <t xml:space="preserve">
Administración directa
Jefatura zonal San Martín - Loreto
Rafael Gatica Vega - Jefe zonal
Correo: rgatica@pvn.gob.pe</t>
    </r>
  </si>
  <si>
    <r>
      <t xml:space="preserve">PVN
</t>
    </r>
    <r>
      <rPr>
        <sz val="10"/>
        <rFont val="Arial"/>
        <family val="2"/>
      </rPr>
      <t>Administración directa 
Jefatura zonal Huancavelica
Hebert Taipe Hurtado - Jefe zonal
Correo: htaipe@pvn.gob.pe</t>
    </r>
  </si>
  <si>
    <r>
      <rPr>
        <b/>
        <sz val="10"/>
        <color theme="1"/>
        <rFont val="Arial"/>
        <family val="2"/>
      </rPr>
      <t xml:space="preserve">PVN
</t>
    </r>
    <r>
      <rPr>
        <sz val="10"/>
        <color theme="1"/>
        <rFont val="Arial"/>
        <family val="2"/>
      </rPr>
      <t>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</si>
  <si>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Jefe zonal
Correo:jvigo@pvn.gob.pe</t>
    </r>
  </si>
  <si>
    <r>
      <t xml:space="preserve">PVN
</t>
    </r>
    <r>
      <rPr>
        <sz val="10"/>
        <rFont val="Arial"/>
        <family val="2"/>
      </rPr>
      <t>Administración directa
Jefatura zonal Amazonas
Wilder Vásquez Amambal - Jefe zonal
Correo: wvasqueza@pvn.gob.pe</t>
    </r>
  </si>
  <si>
    <r>
      <rPr>
        <b/>
        <sz val="10"/>
        <rFont val="Arial"/>
        <family val="2"/>
      </rPr>
      <t>PVN</t>
    </r>
    <r>
      <rPr>
        <sz val="10"/>
        <rFont val="Arial"/>
        <family val="2"/>
      </rPr>
      <t xml:space="preserve">
Administración directa
Jefatura zonal Ica
Jean Pierre Moscoso Blanco - Jefe zonal
Correo: jmoscoso@pvn.gob.pe</t>
    </r>
  </si>
  <si>
    <r>
      <rPr>
        <b/>
        <sz val="10"/>
        <rFont val="Arial"/>
        <family val="2"/>
      </rPr>
      <t>PVN</t>
    </r>
    <r>
      <rPr>
        <sz val="10"/>
        <rFont val="Arial"/>
        <family val="2"/>
      </rPr>
      <t xml:space="preserve">
Administración directa
Jefatura zonal Lambayeque
Berenita Del Rosario Rodriguez - Jefe zonal
Correo: clapoint@pvn.gob.pe</t>
    </r>
  </si>
  <si>
    <r>
      <rPr>
        <b/>
        <sz val="10"/>
        <rFont val="Arial"/>
        <family val="2"/>
      </rPr>
      <t>PVN</t>
    </r>
    <r>
      <rPr>
        <sz val="10"/>
        <rFont val="Arial"/>
        <family val="2"/>
      </rPr>
      <t xml:space="preserve">
Administración directa
Jefatura zonal Cusco-Apurimac
Jaime Leonardo Huaman Cabrera - Jefe zonal
Correo: jlhuaman@pvn.gob.pe</t>
    </r>
  </si>
  <si>
    <r>
      <rPr>
        <b/>
        <sz val="10"/>
        <rFont val="Arial"/>
        <family val="2"/>
      </rPr>
      <t>PVN</t>
    </r>
    <r>
      <rPr>
        <sz val="10"/>
        <rFont val="Arial"/>
        <family val="2"/>
      </rPr>
      <t xml:space="preserve">
Administración directa
Jefatura zonal Ica       
Jean Pier Moscoso  - Jefe zonal
Correo:acojal@pvn.gob.pe</t>
    </r>
  </si>
  <si>
    <r>
      <rPr>
        <b/>
        <sz val="10"/>
        <rFont val="Arial"/>
        <family val="2"/>
      </rPr>
      <t>PVN</t>
    </r>
    <r>
      <rPr>
        <sz val="10"/>
        <rFont val="Arial"/>
        <family val="2"/>
      </rPr>
      <t xml:space="preserve">
Administración directa
Jefatura zonal Piura - Tumbes
Jairo Diego Vigo Reyes - Jefe zonal
Correo:jvigo@pvn.gob.pe</t>
    </r>
  </si>
  <si>
    <r>
      <rPr>
        <b/>
        <sz val="10"/>
        <rFont val="Arial"/>
        <family val="2"/>
      </rPr>
      <t>PVN</t>
    </r>
    <r>
      <rPr>
        <sz val="10"/>
        <rFont val="Arial"/>
        <family val="2"/>
      </rPr>
      <t xml:space="preserve">
Administración directa 
Jefatura zonal Piura - Tumbes
Jairo Diego Vigo Reyes  - Jefe zonal
Correo:jvigo@pvn.gob.pe</t>
    </r>
  </si>
  <si>
    <r>
      <t xml:space="preserve">PVN
</t>
    </r>
    <r>
      <rPr>
        <sz val="10"/>
        <rFont val="Arial"/>
        <family val="2"/>
      </rPr>
      <t>Administración directa 
Jefatura zonal Áncash
Carlos Eduardo Cueva Figueroa - Jefe zonal
Correo: ccueva@pvn.gob.pe</t>
    </r>
  </si>
  <si>
    <r>
      <rPr>
        <b/>
        <sz val="10"/>
        <color theme="1"/>
        <rFont val="Arial"/>
        <family val="2"/>
      </rPr>
      <t>PVN</t>
    </r>
    <r>
      <rPr>
        <sz val="10"/>
        <color theme="1"/>
        <rFont val="Arial"/>
        <family val="2"/>
      </rPr>
      <t xml:space="preserve">
Administración directa 
Jefatura zonal Áncash
Carlos Eduardo Cueva Figueroa - Jefe zonal
Correo: ccueva@pvn.gob.pe</t>
    </r>
  </si>
  <si>
    <r>
      <rPr>
        <b/>
        <sz val="10"/>
        <rFont val="Arial"/>
        <family val="2"/>
      </rPr>
      <t>PVN</t>
    </r>
    <r>
      <rPr>
        <sz val="10"/>
        <rFont val="Arial"/>
        <family val="2"/>
      </rPr>
      <t xml:space="preserve">
Administración directa
Jefatura zonal Ucayali
Carlos Davila Rivadeneyra  - Jefe zonal
Correo: cdavila@pvn.gob.pe</t>
    </r>
  </si>
  <si>
    <r>
      <t xml:space="preserve">Lima
</t>
    </r>
    <r>
      <rPr>
        <sz val="10"/>
        <color theme="1"/>
        <rFont val="Arial"/>
        <family val="2"/>
      </rPr>
      <t>Yauyos / Allauca</t>
    </r>
  </si>
  <si>
    <r>
      <t>Red Vial Nacional: PE-24,
Tramo:</t>
    </r>
    <r>
      <rPr>
        <sz val="10"/>
        <rFont val="Arial"/>
        <family val="2"/>
      </rPr>
      <t xml:space="preserve"> Zuñiga – Ronchas,    
</t>
    </r>
    <r>
      <rPr>
        <b/>
        <sz val="10"/>
        <rFont val="Arial"/>
        <family val="2"/>
      </rPr>
      <t xml:space="preserve">Sector: </t>
    </r>
    <r>
      <rPr>
        <sz val="10"/>
        <rFont val="Arial"/>
        <family val="2"/>
      </rPr>
      <t>Putinza km 112+650 - km 112+651</t>
    </r>
  </si>
  <si>
    <t>-77.995</t>
  </si>
  <si>
    <t>M23.08.98</t>
  </si>
  <si>
    <t>M23.08.99</t>
  </si>
  <si>
    <t>M23.08.100</t>
  </si>
  <si>
    <r>
      <t>Red Vial Nacional: PE-02A,
Tramo:</t>
    </r>
    <r>
      <rPr>
        <sz val="10"/>
        <rFont val="Arial"/>
        <family val="2"/>
      </rPr>
      <t xml:space="preserve"> Dv. Palambla - Cruz Blanca, 
</t>
    </r>
    <r>
      <rPr>
        <b/>
        <sz val="10"/>
        <rFont val="Arial"/>
        <family val="2"/>
      </rPr>
      <t>Sector:</t>
    </r>
    <r>
      <rPr>
        <sz val="10"/>
        <rFont val="Arial"/>
        <family val="2"/>
      </rPr>
      <t xml:space="preserve"> La Paccha Km 82+000 - Km 85+000</t>
    </r>
  </si>
  <si>
    <t>Maquinaria de PVN
03 Camión volquete
01 Cargador frontal</t>
  </si>
  <si>
    <t>-5.380</t>
  </si>
  <si>
    <t>-79.601</t>
  </si>
  <si>
    <r>
      <t xml:space="preserve">Red Vial Nacional: PE-3ND, 
Tramo: </t>
    </r>
    <r>
      <rPr>
        <sz val="10"/>
        <rFont val="Arial"/>
        <family val="2"/>
      </rPr>
      <t>Cutervo - Socota,</t>
    </r>
    <r>
      <rPr>
        <b/>
        <sz val="10"/>
        <rFont val="Arial"/>
        <family val="2"/>
      </rPr>
      <t xml:space="preserve">
Sector: </t>
    </r>
    <r>
      <rPr>
        <sz val="10"/>
        <rFont val="Arial"/>
        <family val="2"/>
      </rPr>
      <t>Cutervo Km 6+000 - Km 12+000</t>
    </r>
  </si>
  <si>
    <t xml:space="preserve">Maquinaria del Contratista Conservador Construcción y administración S.A.
</t>
  </si>
  <si>
    <t>-6.365</t>
  </si>
  <si>
    <t>-78.790</t>
  </si>
  <si>
    <t>-9.659</t>
  </si>
  <si>
    <t>-76.060</t>
  </si>
  <si>
    <r>
      <t xml:space="preserve">Piura
</t>
    </r>
    <r>
      <rPr>
        <sz val="10"/>
        <color theme="1"/>
        <rFont val="Arial"/>
        <family val="2"/>
      </rPr>
      <t>Huancabamba / Sondorillo</t>
    </r>
  </si>
  <si>
    <r>
      <t xml:space="preserve">Amazonas
</t>
    </r>
    <r>
      <rPr>
        <sz val="10"/>
        <color theme="1"/>
        <rFont val="Arial"/>
        <family val="2"/>
      </rPr>
      <t>Chachapoyas / San Francisco de Daguas</t>
    </r>
  </si>
  <si>
    <t>M23.08.101</t>
  </si>
  <si>
    <r>
      <t xml:space="preserve">Huánuco
</t>
    </r>
    <r>
      <rPr>
        <sz val="10"/>
        <color theme="1"/>
        <rFont val="Arial"/>
        <family val="2"/>
      </rPr>
      <t>Leoncio Prado / Luyando</t>
    </r>
  </si>
  <si>
    <r>
      <t xml:space="preserve">Red Vial Nacional: PE-18A,
Tramo: </t>
    </r>
    <r>
      <rPr>
        <sz val="10"/>
        <rFont val="Arial"/>
        <family val="2"/>
      </rPr>
      <t>Tingo María - Puente Pumahuasi,</t>
    </r>
    <r>
      <rPr>
        <b/>
        <sz val="10"/>
        <rFont val="Arial"/>
        <family val="2"/>
      </rPr>
      <t xml:space="preserve">
Sector: </t>
    </r>
    <r>
      <rPr>
        <sz val="10"/>
        <rFont val="Arial"/>
        <family val="2"/>
      </rPr>
      <t>Shapajilla Km 131+100 - Km 131+140</t>
    </r>
  </si>
  <si>
    <t>-9.231</t>
  </si>
  <si>
    <t>-75.989</t>
  </si>
  <si>
    <r>
      <t xml:space="preserve">Red Vial Nacional: PE-18A,
Tramo: </t>
    </r>
    <r>
      <rPr>
        <sz val="10"/>
        <rFont val="Arial"/>
        <family val="2"/>
      </rPr>
      <t>Huánuco - Tingo María,</t>
    </r>
    <r>
      <rPr>
        <b/>
        <sz val="10"/>
        <rFont val="Arial"/>
        <family val="2"/>
      </rPr>
      <t xml:space="preserve">
Sector: </t>
    </r>
    <r>
      <rPr>
        <sz val="10"/>
        <rFont val="Arial"/>
        <family val="2"/>
      </rPr>
      <t>Chinchao Km 63+100 - Km 71+900</t>
    </r>
  </si>
  <si>
    <r>
      <t xml:space="preserve">Red Vial Nacional: PE-12A,
Tramo: </t>
    </r>
    <r>
      <rPr>
        <sz val="10"/>
        <rFont val="Arial"/>
        <family val="2"/>
      </rPr>
      <t>Huánuco - Tingo María,</t>
    </r>
    <r>
      <rPr>
        <b/>
        <sz val="10"/>
        <rFont val="Arial"/>
        <family val="2"/>
      </rPr>
      <t xml:space="preserve">
Sector: </t>
    </r>
    <r>
      <rPr>
        <sz val="10"/>
        <rFont val="Arial"/>
        <family val="2"/>
      </rPr>
      <t>Mapresa Km 82+300 - Km 97+480</t>
    </r>
  </si>
  <si>
    <t>M23.08.102</t>
  </si>
  <si>
    <r>
      <t xml:space="preserve">Red Vial Nacional: PE-3ND, 
Tramo: </t>
    </r>
    <r>
      <rPr>
        <sz val="10"/>
        <rFont val="Arial"/>
        <family val="2"/>
      </rPr>
      <t>Pimpingos - Cuyca,</t>
    </r>
    <r>
      <rPr>
        <b/>
        <sz val="10"/>
        <rFont val="Arial"/>
        <family val="2"/>
      </rPr>
      <t xml:space="preserve">
Sector: </t>
    </r>
    <r>
      <rPr>
        <sz val="10"/>
        <rFont val="Arial"/>
        <family val="2"/>
      </rPr>
      <t>Guayaquil (Pimpingos) Km 129+700 - Km 129+770</t>
    </r>
  </si>
  <si>
    <t>-6.031</t>
  </si>
  <si>
    <t>-78.832</t>
  </si>
  <si>
    <t xml:space="preserve">Maquinaria del Contratista Conservador Construcción y administración S.A.
01 Cargador frontal
01 Camión volquete
</t>
  </si>
  <si>
    <r>
      <t xml:space="preserve">Amazonas
</t>
    </r>
    <r>
      <rPr>
        <sz val="10"/>
        <color theme="1"/>
        <rFont val="Arial"/>
        <family val="2"/>
      </rPr>
      <t>Chachapoyas / Balsas</t>
    </r>
  </si>
  <si>
    <t>Santa Rosa</t>
  </si>
  <si>
    <t>PE-18A</t>
  </si>
  <si>
    <t>28.08.23</t>
  </si>
  <si>
    <r>
      <t>Red Vial Nacional: PE-3N,
Tramo:</t>
    </r>
    <r>
      <rPr>
        <sz val="10"/>
        <rFont val="Arial"/>
        <family val="2"/>
      </rPr>
      <t xml:space="preserve"> Hualapampa -  Sondor, 
</t>
    </r>
    <r>
      <rPr>
        <b/>
        <sz val="10"/>
        <rFont val="Arial"/>
        <family val="2"/>
      </rPr>
      <t>Sector:</t>
    </r>
    <r>
      <rPr>
        <sz val="10"/>
        <rFont val="Arial"/>
        <family val="2"/>
      </rPr>
      <t xml:space="preserve"> Faical Km 1710+310 - Km 1710+319</t>
    </r>
  </si>
  <si>
    <t xml:space="preserve">Maquinaria del Contratista Consorcio Vial Sondor Vado Grande
01 Retroexcavadora
01 Camión volquete
</t>
  </si>
  <si>
    <t>-5.424</t>
  </si>
  <si>
    <t>-79.476</t>
  </si>
  <si>
    <t>M23.08.103</t>
  </si>
  <si>
    <r>
      <t xml:space="preserve">Piura
</t>
    </r>
    <r>
      <rPr>
        <sz val="10"/>
        <color theme="1"/>
        <rFont val="Arial"/>
        <family val="2"/>
      </rPr>
      <t>Sechura / Vice</t>
    </r>
  </si>
  <si>
    <t>-5.415</t>
  </si>
  <si>
    <t>M23.08.104</t>
  </si>
  <si>
    <t>-80.775</t>
  </si>
  <si>
    <t>CÓDIGO</t>
  </si>
  <si>
    <t>TERMINAL ABIERTO</t>
  </si>
  <si>
    <t xml:space="preserve">Puerto de San Nicolás
</t>
  </si>
  <si>
    <r>
      <rPr>
        <b/>
        <sz val="10"/>
        <rFont val="Arial"/>
        <family val="2"/>
      </rPr>
      <t>APN</t>
    </r>
    <r>
      <rPr>
        <sz val="10"/>
        <rFont val="Arial"/>
        <family val="2"/>
      </rPr>
      <t>: 
Enlace: http://eredenaves.apn.gob.pe/apn/inforedenaves.jsp</t>
    </r>
  </si>
  <si>
    <t>Puerto de San Juan de Marcona</t>
  </si>
  <si>
    <t xml:space="preserve">Puerto de Mollendo
</t>
  </si>
  <si>
    <t>Puerto de Atico</t>
  </si>
  <si>
    <t xml:space="preserve">Puerto de Ilo
</t>
  </si>
  <si>
    <t>Puerto de Matarani</t>
  </si>
  <si>
    <t>TISUR Muelle  A, TISUR Muelle B</t>
  </si>
  <si>
    <t>PARCIAL</t>
  </si>
  <si>
    <t>P23.08.10</t>
  </si>
  <si>
    <t>P23.08.11</t>
  </si>
  <si>
    <t>P23.08.12</t>
  </si>
  <si>
    <t>P23.08.13</t>
  </si>
  <si>
    <t>P23.08.14</t>
  </si>
  <si>
    <t>P23.08.15</t>
  </si>
  <si>
    <t xml:space="preserve">
Amazonas
Ancash
Arequipa
Cajamarca
La Libertad
Lima
Loreto
Pasco
San Martín</t>
  </si>
  <si>
    <t xml:space="preserve">30/08/2023  </t>
  </si>
  <si>
    <r>
      <rPr>
        <b/>
        <sz val="10"/>
        <rFont val="Arial"/>
        <family val="2"/>
      </rPr>
      <t>Precipitaciones pluviales - Socavación de plataforma</t>
    </r>
    <r>
      <rPr>
        <sz val="10"/>
        <rFont val="Arial"/>
        <family val="2"/>
      </rPr>
      <t xml:space="preserve">
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
30.08.23. PVN Zonal Piura - Tumbes realiza las evaluaciones pertinentes para la toma de acciones correspondientes, luego que el nivel de agua baje en el sector afectado
Ruta Alterna 1: PE-1N - Dv Catacaos (Emp. PE-1N) - Catacaos - La Unión - Sechura.
Ruta Alterna 2: Bayovar- Bapo- Hacia Chiclayo: Sechura - La Unión - Catacaos - Dv Catacaos (Emp. PE-1N) - Ruta Nacional PE-1N.</t>
    </r>
  </si>
  <si>
    <r>
      <rPr>
        <b/>
        <sz val="10"/>
        <rFont val="Arial"/>
        <family val="2"/>
      </rPr>
      <t>Precipitaciones pluviales - Pérdida de plataforma</t>
    </r>
    <r>
      <rPr>
        <sz val="10"/>
        <rFont val="Arial"/>
        <family val="2"/>
      </rPr>
      <t xml:space="preserve">
Debido a las precipitaciones pluviales, se produjo pérdida de plataforma.
30.08.23. PVN Zonal Piura - Tumbes informa realiza trabajos de corte con la tractor oruga TO-018 para mejoramiento de pendiente en la variante (km. 105+000 al km. 103+000) y compactación con rodillo liso RLV-009 en la variante, además realiza trabajos de aporte de material 
Ruta alterna: Los Ranchos - Ruta vecinal.</t>
    </r>
  </si>
  <si>
    <r>
      <rPr>
        <b/>
        <sz val="10"/>
        <rFont val="Arial"/>
        <family val="2"/>
      </rPr>
      <t>Precipitaciones pluviales - Erosión de plataforma</t>
    </r>
    <r>
      <rPr>
        <sz val="10"/>
        <rFont val="Arial"/>
        <family val="2"/>
      </rPr>
      <t xml:space="preserve">
Debido a las precipitaciones pluviales, se produjo una erosión de la plataforma.
30.08.23. PVN Zonal Piura - Tumbes informa que el Conservador realiza los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</si>
  <si>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Asentamiento de plataforma</t>
    </r>
    <r>
      <rPr>
        <sz val="10"/>
        <rFont val="Arial"/>
        <family val="2"/>
      </rPr>
      <t xml:space="preserve">
Debido a las precipitaciones pluviales, se produjo un asentamiento de plataforma.
30.08.23. PVN Zonal Lambayeque informa que el Conservador realiza la señalización inmediata del sector.</t>
    </r>
  </si>
  <si>
    <r>
      <rPr>
        <b/>
        <sz val="10"/>
        <rFont val="Arial"/>
        <family val="2"/>
      </rPr>
      <t>Deterioro de infraestructura - Daño en la estructura del puente</t>
    </r>
    <r>
      <rPr>
        <sz val="10"/>
        <rFont val="Arial"/>
        <family val="2"/>
      </rPr>
      <t xml:space="preserve">
Debido a las precipitaciones pluviales, se produjo un daño en la estructura del puente.
30.08.23. PVN Zonal Huánuco inicia con el requerimiento del servicio de calzadura de la losa de aproximación  del puente.</t>
    </r>
  </si>
  <si>
    <r>
      <rPr>
        <b/>
        <sz val="10"/>
        <rFont val="Arial"/>
        <family val="2"/>
      </rPr>
      <t>Precipitaciones pluviales - Erosión de plataforma</t>
    </r>
    <r>
      <rPr>
        <sz val="10"/>
        <rFont val="Arial"/>
        <family val="2"/>
      </rPr>
      <t xml:space="preserve">
Debido a las precipitaciones pluviales, se produjo una erosión de la plataforma.
30.08.23. PVN Zonal Huánuco realiza  la colocación de mac previo trabajado y recuperado parte de la base y sub base de la plataforma, por lo que se ha dispuesto la ejecución de actividades de recarga de material de prestado, perfilado y conformado de la rasante y la colocación de mezcla asfáltica en caliente de 8.0cm de espesor.</t>
    </r>
  </si>
  <si>
    <r>
      <rPr>
        <b/>
        <sz val="10"/>
        <rFont val="Arial"/>
        <family val="2"/>
      </rPr>
      <t>Precipitaciones pluviales - Ahuellamiento</t>
    </r>
    <r>
      <rPr>
        <sz val="10"/>
        <rFont val="Arial"/>
        <family val="2"/>
      </rPr>
      <t xml:space="preserve">
Debido a las precipitaciones pluviales, se produjo erosión de plataforma.
30.08.23. PVN Zonal Lambayeque informa que el Conservador realiza corte, relleno, nivelación y compactación de plataforma para reparar la vía afectada.</t>
    </r>
  </si>
  <si>
    <r>
      <rPr>
        <b/>
        <sz val="10"/>
        <rFont val="Arial"/>
        <family val="2"/>
      </rPr>
      <t>Precipitaciones pluviales - Ahuellamiento</t>
    </r>
    <r>
      <rPr>
        <sz val="10"/>
        <rFont val="Arial"/>
        <family val="2"/>
      </rPr>
      <t xml:space="preserve">
Debido a las precipitaciones pluviales, se produjo un ahuellamiento.
30.08.23. PVN Zonal Piura - Tumbes informa que realiza la gestión para la adquisición de combustible Diesel B5 S50 y la contratación de servicios a todo costo de perfilado de la superficie.</t>
    </r>
  </si>
  <si>
    <r>
      <rPr>
        <b/>
        <sz val="10"/>
        <rFont val="Arial"/>
        <family val="2"/>
      </rPr>
      <t>Precipitaciones pluviales - Erosión de plataforma</t>
    </r>
    <r>
      <rPr>
        <sz val="10"/>
        <rFont val="Arial"/>
        <family val="2"/>
      </rPr>
      <t xml:space="preserve">
Debido a las precipitaciones pluviales, se produjo una erosión de la plataforma.
30.08.23. PVN Zonal Áncash informa que realiza la construcción de un muro de concreto ciclópeo, así como la reconstrucción de canal, asimismo se viene coordinando esta acción, mediante un servicio de tercero, se mantiene el transito vehicular restringido.</t>
    </r>
  </si>
  <si>
    <r>
      <rPr>
        <b/>
        <sz val="10"/>
        <rFont val="Arial"/>
        <family val="2"/>
      </rPr>
      <t>Precipitaciones pluviales - Erosión de plataforma</t>
    </r>
    <r>
      <rPr>
        <sz val="10"/>
        <rFont val="Arial"/>
        <family val="2"/>
      </rPr>
      <t xml:space="preserve">
Debido al alto tránsito y las lluvias en el sector de Cayumba han provocado la perdida de parte del paquete estructural, traduciéndose a baches profundos que han restringido en más de un carril la plataforma haciendo que la vía sea intransitable y restringida.
30.08.23. PVN Zonal Huánuco realiza la reconformación de la rasante con material de préstamo, colocación de una capa nivelante con MAC y la colocación de una carpeta asfáltica en caliente de 5 cm de espesor.</t>
    </r>
  </si>
  <si>
    <r>
      <rPr>
        <b/>
        <sz val="10"/>
        <rFont val="Arial"/>
        <family val="2"/>
      </rPr>
      <t>Clima - Colapso de estructura artesanal</t>
    </r>
    <r>
      <rPr>
        <sz val="10"/>
        <rFont val="Arial"/>
        <family val="2"/>
      </rPr>
      <t xml:space="preserve">
Debido a las intensas precipitaciones, se produjo el colapso de estructura artesanal.
30.08.23. PVN Zonal Lima informa que el Conservador coordina la adquisición de 01 alcantarilla TMC de 36".</t>
    </r>
  </si>
  <si>
    <r>
      <rPr>
        <b/>
        <sz val="10"/>
        <rFont val="Arial"/>
        <family val="2"/>
      </rPr>
      <t>Precipitaciones pluviales - Erosión de alcantarilla</t>
    </r>
    <r>
      <rPr>
        <sz val="10"/>
        <rFont val="Arial"/>
        <family val="2"/>
      </rPr>
      <t xml:space="preserve">
Debido a las intensas lluvias se produjo la acumulación de vegetación, basura, sedimento obstaculizando la alcantarilla.
30.08.23. PVN Zonal Junín - Pasco informa que el Conservador realiza los trabajos de señalización preventiva, extracción de rocas, transporte de rocas y enrocado.</t>
    </r>
  </si>
  <si>
    <r>
      <rPr>
        <b/>
        <sz val="10"/>
        <rFont val="Arial"/>
        <family val="2"/>
      </rPr>
      <t>Precipitaciones pluviales - Erosión de plataforma</t>
    </r>
    <r>
      <rPr>
        <sz val="10"/>
        <rFont val="Arial"/>
        <family val="2"/>
      </rPr>
      <t xml:space="preserve">
Debido a las precipitaciones pluviales, se produjo una erosión de la Plataforma.
30.08.23. PVN Zonal Piura - Tumbes informa que el Conservador realiza trabajos de señalización preventiva, control de tránsito vial, transporte de agregados seleccionados de cantera, colocación de muro bolsacreto, colocación de relleno y compactación estructura.</t>
    </r>
  </si>
  <si>
    <r>
      <rPr>
        <b/>
        <sz val="10"/>
        <rFont val="Arial"/>
        <family val="2"/>
      </rPr>
      <t>Precipitaciones pluviales - Socavación de plataforma</t>
    </r>
    <r>
      <rPr>
        <sz val="10"/>
        <rFont val="Arial"/>
        <family val="2"/>
      </rPr>
      <t xml:space="preserve">
Debido a las precipitaciones pluviales, se produjo socavación de plataforma.
30.08.23. PVN Zonal Amazonas inicia trabajos de extracción y acopio de roca para conformación de muro enrocado.</t>
    </r>
  </si>
  <si>
    <r>
      <rPr>
        <b/>
        <sz val="10"/>
        <rFont val="Arial"/>
        <family val="2"/>
      </rPr>
      <t>Precipitaciones pluviales - Socavación de plataforma</t>
    </r>
    <r>
      <rPr>
        <sz val="10"/>
        <rFont val="Arial"/>
        <family val="2"/>
      </rPr>
      <t xml:space="preserve">
Debido a las precipitaciones pluviales, se produjo socavación de plataforma.
30.08.23. PVN Zonal Amazonas realiza trabajos de trazo para excavación y eliminación de material </t>
    </r>
  </si>
  <si>
    <r>
      <rPr>
        <b/>
        <sz val="10"/>
        <rFont val="Arial"/>
        <family val="2"/>
      </rPr>
      <t>Precipitaciones pluviales - Erosión de plataforma</t>
    </r>
    <r>
      <rPr>
        <sz val="10"/>
        <rFont val="Arial"/>
        <family val="2"/>
      </rPr>
      <t xml:space="preserve">
Debido a las precipitaciones pluviales del ciclón Yaku y Niño costero, se produjo una erosión de la Plataforma.
30.08.23. PVN Zonal Piura - Tumbes informa que el Conservador realiza trabajos de señalización preventiva, control de tránsito, transporte de material seleccionado de cantera, corte y perfilado de talud inferior/superior, mejoramiento de base muro bolsacreto, colocación de muro bolsacreto, relleno estructural y compactación.</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</si>
  <si>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30.08.23. PVN Zonal La Libertad realiza el acopio de material de cantera, así como el bacheo, reconformación de plataforma y perfilado de cunetas.</t>
    </r>
  </si>
  <si>
    <r>
      <rPr>
        <b/>
        <sz val="10"/>
        <rFont val="Arial"/>
        <family val="2"/>
      </rPr>
      <t>Precipitaciones pluviales - Erosión de plataforma</t>
    </r>
    <r>
      <rPr>
        <sz val="10"/>
        <rFont val="Arial"/>
        <family val="2"/>
      </rPr>
      <t xml:space="preserve">
Debido a las precipitaciones pluviales, se produjo erosión de plataforma.
30.08.23. PVN Zonal Piura - Tumbes realiza las coordinaciones y gestiones para la atención correspondiente de esta emergencia vial.</t>
    </r>
  </si>
  <si>
    <r>
      <rPr>
        <b/>
        <sz val="10"/>
        <rFont val="Arial"/>
        <family val="2"/>
      </rPr>
      <t>Precipitaciones pluviales - Ahuellamiento</t>
    </r>
    <r>
      <rPr>
        <sz val="10"/>
        <rFont val="Arial"/>
        <family val="2"/>
      </rPr>
      <t xml:space="preserve">
Debido a las intensas precipitaciones, se produjo ahuellamiento.
30.08.23. PVN Zonal La Libertad realiza los trabajos de escarificado y conformado de plataforma, se cuenta maquinaria de la municipalidad distrital de Pataz,</t>
    </r>
  </si>
  <si>
    <r>
      <rPr>
        <b/>
        <sz val="10"/>
        <rFont val="Arial"/>
        <family val="2"/>
      </rPr>
      <t>Precipitaciones pluviales - Asentamiento de plataforma</t>
    </r>
    <r>
      <rPr>
        <sz val="10"/>
        <rFont val="Arial"/>
        <family val="2"/>
      </rPr>
      <t xml:space="preserve">
Debido a las precipitaciones pluviales e inestabilidad del talud inferior, se produjo asentamiento de plataforma.
30.08.23. PVN Zonal Ucayali informa que el Conservador realiza los trabajos de desbroce, corte y perfilado de talud para ensanchar la vía.</t>
    </r>
  </si>
  <si>
    <r>
      <rPr>
        <b/>
        <sz val="10"/>
        <rFont val="Arial"/>
        <family val="2"/>
      </rPr>
      <t>Precipitaciones pluviales - Ahuellamiento</t>
    </r>
    <r>
      <rPr>
        <sz val="10"/>
        <rFont val="Arial"/>
        <family val="2"/>
      </rPr>
      <t xml:space="preserve">
Debido a las precipitaciones pluviales, se produjo una deformación profunda (&gt;15 cm).
30.08.23. PVN Zonal Junín - Pasco informa que mediante un acta de apoyo interinstitucional entre PVN y la Municipalidad Distrital de Río Tambo, se realizará la restauración de la calzada por deformación profunda. Ya se encuentra movilizando maquinaria y combustible al sector de la emergencia.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</si>
  <si>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30.08.23. PVN Zonal Áncash informa que realiza los trabajos de demolición del concreto armado de la antigua estructura (pontón), así como el control de tráfico vehicular, esto debido al colapso de la estructura del pontón antiguo por acción de la naturaleza, por ello se dispuso su atención para la recuperación de la plataforma, se mantiene el tránsito vehicular restringido</t>
    </r>
  </si>
  <si>
    <r>
      <rPr>
        <b/>
        <sz val="10"/>
        <rFont val="Arial"/>
        <family val="2"/>
      </rPr>
      <t>Precipitaciones pluviales - Erosión de plataforma</t>
    </r>
    <r>
      <rPr>
        <sz val="10"/>
        <rFont val="Arial"/>
        <family val="2"/>
      </rPr>
      <t xml:space="preserve">
Debido a las precipitaciones pluviales, se produjo erosión de plataforma
30.08.23. PVN Zonal Lambayeque informa que el Conservador realiza trabajos de limpieza, roce y desbroce de la zona de trabajo, asimismo la nivelación para posterior relleno de plataforma</t>
    </r>
  </si>
  <si>
    <r>
      <rPr>
        <b/>
        <sz val="10"/>
        <rFont val="Arial"/>
        <family val="2"/>
      </rPr>
      <t>Precipitaciones pluviales - Erosión de plataforma</t>
    </r>
    <r>
      <rPr>
        <sz val="10"/>
        <rFont val="Arial"/>
        <family val="2"/>
      </rPr>
      <t xml:space="preserve">
Debido a las precipitaciones pluviales, se produjo erosión de plataforma.
30.08.23. PVN Zonal Lambayeque informa que el Conservador realiza los trabajos para la recuperar la transitabilidad vehicular.</t>
    </r>
  </si>
  <si>
    <r>
      <rPr>
        <b/>
        <sz val="10"/>
        <rFont val="Arial"/>
        <family val="2"/>
      </rPr>
      <t>Deterioro de infraestructura - Daño en la estructura del puente</t>
    </r>
    <r>
      <rPr>
        <sz val="10"/>
        <rFont val="Arial"/>
        <family val="2"/>
      </rPr>
      <t xml:space="preserve">
Debido al daño del puente Pucayacu, se restringió la transitabilidad la vía.
30.08.23. PVN Zonal San Martín realiza los actos documentarios para la pronta reparación de los elementos del puente, por seguridad vial, por ello se ha dispuesto su reparación del puente Pucayacu.</t>
    </r>
  </si>
  <si>
    <r>
      <rPr>
        <b/>
        <sz val="10"/>
        <rFont val="Arial"/>
        <family val="2"/>
      </rPr>
      <t>Precipitaciones pluviales - Derrumbe</t>
    </r>
    <r>
      <rPr>
        <sz val="10"/>
        <rFont val="Arial"/>
        <family val="2"/>
      </rPr>
      <t xml:space="preserve">
Recurrencia de eventos que se producen por la caída de estratos de rocas de diferentes dimensiones desde el talud superior y deslizamiento derrumbes constantes que se producen de manera súbita interrumpiendo el tránsito vehicular, debido a las intensas lluvias.
30.08.23.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t>
    </r>
  </si>
  <si>
    <r>
      <rPr>
        <b/>
        <sz val="10"/>
        <rFont val="Arial"/>
        <family val="2"/>
      </rPr>
      <t>Accidente Vial - Deterioro de infraestructura de puente</t>
    </r>
    <r>
      <rPr>
        <sz val="10"/>
        <rFont val="Arial"/>
        <family val="2"/>
      </rPr>
      <t xml:space="preserv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30.08.23.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</si>
  <si>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30.08.23.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</si>
  <si>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Erosión de plataforma</t>
    </r>
    <r>
      <rPr>
        <sz val="10"/>
        <rFont val="Arial"/>
        <family val="2"/>
      </rPr>
      <t xml:space="preserve">
Debido a la acción de la naturaleza, se produce deslizamiento continuo del talud inferior.
30.08.23.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</si>
  <si>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Derrumbe</t>
    </r>
    <r>
      <rPr>
        <sz val="10"/>
        <rFont val="Arial"/>
        <family val="2"/>
      </rPr>
      <t xml:space="preserve">
Producto de las fuertes precipitaciones pluviales que se presentan en la zona se ha producido un derrumbe lo cual obstaculiza la transitabilidad de los usuarios de la vía.
30.08.23. La Concesionaria informa que debido a los conflictos sociales en la zona no se realizaron trabajos.</t>
    </r>
  </si>
  <si>
    <r>
      <rPr>
        <b/>
        <sz val="10"/>
        <rFont val="Arial"/>
        <family val="2"/>
      </rPr>
      <t>Precipitaciones pluviales - Daño estructural de viga de rigidez</t>
    </r>
    <r>
      <rPr>
        <sz val="10"/>
        <rFont val="Arial"/>
        <family val="2"/>
      </rPr>
      <t xml:space="preserve">
Debido a los daños estructurales severos por la oxidación de los cables principales en la zona de anclaje, oxidación de placas de apoyo, pernos y perfiles, se ha producido el colapso del tablero del puente antiguo.                                                                   
30.08.23. PVN Zonal Ucayali se está a la espera que mejore las condiciones climáticas para continuar con los trabajos de corte de perfiles metálicos.</t>
    </r>
  </si>
  <si>
    <r>
      <rPr>
        <b/>
        <sz val="10"/>
        <rFont val="Arial"/>
        <family val="2"/>
      </rPr>
      <t>Precipitaciones pluviales - Derrumbe</t>
    </r>
    <r>
      <rPr>
        <sz val="10"/>
        <rFont val="Arial"/>
        <family val="2"/>
      </rPr>
      <t xml:space="preserve">
Debido a lluvias en la zona e inestabilidad del talud superior, se produjo caída de piedras y material suelto.
30.08.23.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</si>
  <si>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Deterioro de infraestructura - Falla estructural de puente</t>
    </r>
    <r>
      <rPr>
        <sz val="10"/>
        <rFont val="Arial"/>
        <family val="2"/>
      </rPr>
      <t xml:space="preserve">
Debido a la falla estructural del puente por exceso de carga y acción de la naturaleza.
30.08.23. PVN Zonal Ucayali informa que el Conservador realiza el control de tránsito vehicular con el pase de vehículos pesados a un solo carril y uno a la vez.</t>
    </r>
  </si>
  <si>
    <r>
      <rPr>
        <b/>
        <sz val="10"/>
        <rFont val="Arial"/>
        <family val="2"/>
      </rPr>
      <t>Deterioro de infraestructura - Falla estructural de puente</t>
    </r>
    <r>
      <rPr>
        <sz val="10"/>
        <rFont val="Arial"/>
        <family val="2"/>
      </rPr>
      <t xml:space="preserve">
Debido al exceso de carga, se produjo daño estructural en viga de rigidez del puente.
30.08.23. PVN Zonal Ucayali informa que el Conservador realiza el control de tránsito vehicular con el pase de vehículos pesados a un solo carril y uno a la vez.</t>
    </r>
  </si>
  <si>
    <r>
      <rPr>
        <b/>
        <sz val="10"/>
        <rFont val="Arial"/>
        <family val="2"/>
      </rPr>
      <t>Precipitaciones pluviales - Colapso parcial de plataforma</t>
    </r>
    <r>
      <rPr>
        <sz val="10"/>
        <rFont val="Arial"/>
        <family val="2"/>
      </rPr>
      <t xml:space="preserve">
Debido a las precipitaciones pluviales, se produjo erosión de talud inferior que causó la pérdida de media vía.
30.08.23.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</si>
  <si>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30.08.23. La Concesionaria informa que realiza trabajos en el lugar a fin de recuperar la transitabilidad.</t>
    </r>
  </si>
  <si>
    <r>
      <rPr>
        <b/>
        <sz val="10"/>
        <rFont val="Arial"/>
        <family val="2"/>
      </rPr>
      <t>Precipitaciones pluviales - Pérdida de plataforma</t>
    </r>
    <r>
      <rPr>
        <sz val="10"/>
        <rFont val="Arial"/>
        <family val="2"/>
      </rPr>
      <t xml:space="preserve">
Debido a las constantes lluvias en la zona, se produjo pérdida de plataforma.
30.08.23. PVN Zonal Ica informa que se recuperó la transitabilidad vehicular parcialmente y se continua en la elaboración de la documentación para la reposición de la infraestructura colapsada.</t>
    </r>
  </si>
  <si>
    <r>
      <rPr>
        <b/>
        <sz val="10"/>
        <rFont val="Arial"/>
        <family val="2"/>
      </rPr>
      <t>Precipitaciones pluviales - Pérdida de plataforma</t>
    </r>
    <r>
      <rPr>
        <sz val="10"/>
        <rFont val="Arial"/>
        <family val="2"/>
      </rPr>
      <t xml:space="preserve">
Debido al colapso de alcantarilla por incremento de caudal, se produjo pérdida de plataforma.
30.08.23. PVN Zonal Ica realiza los estudios previos y evaluaciones preliminares para la reposición de muros de concreto ciclópeo</t>
    </r>
  </si>
  <si>
    <r>
      <rPr>
        <b/>
        <sz val="10"/>
        <rFont val="Arial"/>
        <family val="2"/>
      </rPr>
      <t>Precipitaciones pluviales - Colapso de muro</t>
    </r>
    <r>
      <rPr>
        <sz val="10"/>
        <rFont val="Arial"/>
        <family val="2"/>
      </rPr>
      <t xml:space="preserve">
Debido a las intensas lluvias, colapsó el muro de concreto, afectando la transitabilidad de la vía.
30.08.23. PVN Zonal Ica tramita la documentación para realizar la reposición del muro con gaviones en la parte superior y enrocado de protección en la parte inferior debido a la altura del talud.</t>
    </r>
  </si>
  <si>
    <r>
      <rPr>
        <b/>
        <sz val="10"/>
        <color theme="1"/>
        <rFont val="Arial"/>
        <family val="2"/>
      </rPr>
      <t>Precipitaciones pluviales - Socavación de puente</t>
    </r>
    <r>
      <rPr>
        <sz val="10"/>
        <color theme="1"/>
        <rFont val="Arial"/>
        <family val="2"/>
      </rPr>
      <t xml:space="preserve">
Debido a la erosión/socavación de subestructura del Puente Shacsha, producto de las lluvias en la zona.
30.08.23. PVN Zonal Áncash realiza los trabajos de encofrado y colocado de concreto ciclópeo en muro de protección</t>
    </r>
  </si>
  <si>
    <r>
      <rPr>
        <b/>
        <sz val="10"/>
        <rFont val="Arial"/>
        <family val="2"/>
      </rPr>
      <t>Precipitaciones pluviales - Pérdida de plataforma</t>
    </r>
    <r>
      <rPr>
        <sz val="10"/>
        <rFont val="Arial"/>
        <family val="2"/>
      </rPr>
      <t xml:space="preserve">
Debido a las intensas lluvias intensas se produjo pérdida de plataforma.
30.08.23. PVN Zonal Áncash informa se inicia los trabajos preliminares, así como la ejecución de las actividades de encofrado y colocado de concreto.</t>
    </r>
  </si>
  <si>
    <r>
      <rPr>
        <b/>
        <sz val="10"/>
        <rFont val="Arial"/>
        <family val="2"/>
      </rPr>
      <t>Precipitaciones pluviales - Erosión de plataforma</t>
    </r>
    <r>
      <rPr>
        <sz val="10"/>
        <rFont val="Arial"/>
        <family val="2"/>
      </rPr>
      <t xml:space="preserve">
Debido a las constantes lluvias en la zona, se produjo una erosión de plataforma.
30.08.23. PVN Zonal Piura - Tumbes coordina la adquisición de materiales para recuperar la berma y calzada de los puntos afectados.</t>
    </r>
  </si>
  <si>
    <r>
      <rPr>
        <b/>
        <sz val="10"/>
        <rFont val="Arial"/>
        <family val="2"/>
      </rPr>
      <t>Clima - Erosión de obra de arte menor</t>
    </r>
    <r>
      <rPr>
        <sz val="10"/>
        <rFont val="Arial"/>
        <family val="2"/>
      </rPr>
      <t xml:space="preserve">
Producto de la acción de la naturaleza y terceros, ha ocasionado erosión de obra de arte menor.
30.08.23. PVN Zonal Áncash informa que se realizara la reparación del baden y encauzamiento carretera a cargo de la unidad zonal Vi - Ancash y la SDC, por administración directa, se está gestionando su atención por contratación directa a cargo de la subdirección de conservación.</t>
    </r>
  </si>
  <si>
    <r>
      <rPr>
        <b/>
        <sz val="10"/>
        <rFont val="Arial"/>
        <family val="2"/>
      </rPr>
      <t>Precipitaciones pluviales - Asentamiento de plataforma</t>
    </r>
    <r>
      <rPr>
        <sz val="10"/>
        <rFont val="Arial"/>
        <family val="2"/>
      </rPr>
      <t xml:space="preserve">
Debido a las precipitaciones pluviales, se produjo un derrumbe en la vía.
30.08.23. La Concesionaria informa realiza los trabajos para mejorar el acceso, sellado de grietas y colocando material de relleno.</t>
    </r>
  </si>
  <si>
    <r>
      <rPr>
        <b/>
        <sz val="10"/>
        <rFont val="Arial"/>
        <family val="2"/>
      </rPr>
      <t xml:space="preserve">Precipitaciones pluviales - Colapso de muro </t>
    </r>
    <r>
      <rPr>
        <sz val="10"/>
        <rFont val="Arial"/>
        <family val="2"/>
      </rPr>
      <t xml:space="preserve">
Debido a las fuertes precipitaciones pluviales en la zona en el mes de marzo 2023.
30.08.23. PVN Zonal Áncash realiza la reparación de badén e implementación de muro de contención, se está gestionando su atención por contratación directa en paquete a cargo de la Sub-Dirección de conservación, se mantiene el pase vehicular restringido.</t>
    </r>
  </si>
  <si>
    <r>
      <rPr>
        <b/>
        <sz val="10"/>
        <rFont val="Arial"/>
        <family val="2"/>
      </rPr>
      <t xml:space="preserve">Precipitaciones pluviales - Colapso de muro </t>
    </r>
    <r>
      <rPr>
        <sz val="10"/>
        <rFont val="Arial"/>
        <family val="2"/>
      </rPr>
      <t xml:space="preserve">
Debido a las intensas lluvias ocasionadas por el Ciclón Yakú, se produjo un colapso de muro en el marzo del presente año y se retoman los trabajos en la zona.
30.08.23. PVN Zonal Áncash informa que realiza la reposición de muro enrocado, relleno y conformación de plataforma.</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</si>
  <si>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30.08.23.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</si>
  <si>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fuertes precipitaciones pluviales ocasionadas por el Ciclón Yakú en el mes de marzo 2023, produjo una erosión de plataforma en la zona.
30.08.23. PVN Zonal Áncash informa que realiza la implementación de un muro de contención, asimismo se viene gestionando su atención por contratación directa a cargo de la subdirección de conservación</t>
    </r>
  </si>
  <si>
    <r>
      <rPr>
        <b/>
        <sz val="10"/>
        <rFont val="Arial"/>
        <family val="2"/>
      </rPr>
      <t>Precipitaciones pluviales - Erosión de plataforma</t>
    </r>
    <r>
      <rPr>
        <sz val="10"/>
        <rFont val="Arial"/>
        <family val="2"/>
      </rPr>
      <t xml:space="preserve">
Debido a las intensas lluvias ocasionadas por el Ciclón Yakú, se produjo una erosión de plataforma en el marzo del presente año y se retoman los trabajos en la zona.
30.08.23. PVN Zonal Áncash informa que se realizara la implementación de muro o cambio de trazo.</t>
    </r>
  </si>
  <si>
    <r>
      <rPr>
        <b/>
        <sz val="10"/>
        <rFont val="Arial"/>
        <family val="2"/>
      </rPr>
      <t>Precipitaciones pluviales - Erosión de plataforma</t>
    </r>
    <r>
      <rPr>
        <sz val="10"/>
        <rFont val="Arial"/>
        <family val="2"/>
      </rPr>
      <t xml:space="preserve">
Debido a las precipitaciones pluviales, se produjo erosión de plataforma.
30.08.23. La Concesionaria informa que realiza trabajos en el lugar a fin de recuperar la transitabilidad.</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</si>
  <si>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informa que realiza el cambio de trazo y obras de protección al margen del rio.</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</si>
  <si>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informa que se realizara enrocado de protección, y conformación de plataforma.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</si>
  <si>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realiza la implementación de un muro de contención, asimismo se viene gestionando su atención por contratación directa a cargo de la subdirección de conservación,.</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</si>
  <si>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realiza trabajos de muro de contención y de relleno</t>
    </r>
  </si>
  <si>
    <r>
      <rPr>
        <b/>
        <sz val="10"/>
        <rFont val="Arial"/>
        <family val="2"/>
      </rPr>
      <t>Precipitaciones pluviales - Socavación de plataforma</t>
    </r>
    <r>
      <rPr>
        <sz val="10"/>
        <rFont val="Arial"/>
        <family val="2"/>
      </rPr>
      <t xml:space="preserve">
Debido a las intensas lluvias ocasionó la socavación de Plataforma.
30.08.23. PVN Zonal Piura - Tumbes, coordina con la sede central la contratación del servicio para la recuperación del paquete estructural, carpeta, base y sub base.
Ruta Alterna Av. Junín, Avenida Grau, Calle Ica</t>
    </r>
  </si>
  <si>
    <r>
      <rPr>
        <b/>
        <sz val="10"/>
        <rFont val="Arial"/>
        <family val="2"/>
      </rPr>
      <t>Precipitaciones pluviales - Pérdida de plataforma</t>
    </r>
    <r>
      <rPr>
        <sz val="10"/>
        <rFont val="Arial"/>
        <family val="2"/>
      </rPr>
      <t xml:space="preserve">
Debido a las fuertes precipitaciones pluviales ocasionadas por el Ciclón Yakú en el mes de marzo 2023, produjo una pérdida de plataforma en la zona.
30.08.23. PVN Zonal Áncash realiza la implementación de un muro de contención, asimismo se viene gestionando su atención por contratación directa a cargo de la subdirección de conservación.</t>
    </r>
  </si>
  <si>
    <r>
      <rPr>
        <b/>
        <sz val="10"/>
        <rFont val="Arial"/>
        <family val="2"/>
      </rPr>
      <t xml:space="preserve">Precipitaciones pluviales - Asentamiento de plataforma </t>
    </r>
    <r>
      <rPr>
        <sz val="10"/>
        <rFont val="Arial"/>
        <family val="2"/>
      </rPr>
      <t xml:space="preserve">
Debido a las intensas lluvias intensas se produjo hundimiento de la plataforma.
30.08.23. La Concesionaria informa que personal y maquinaria realiza trabajos, habilitando el transito restringido.</t>
    </r>
  </si>
  <si>
    <r>
      <rPr>
        <b/>
        <sz val="10"/>
        <rFont val="Arial"/>
        <family val="2"/>
      </rPr>
      <t>Precipitaciones pluviales - Colapso de muro</t>
    </r>
    <r>
      <rPr>
        <sz val="10"/>
        <rFont val="Arial"/>
        <family val="2"/>
      </rPr>
      <t xml:space="preserve">
Debido a las intensas lluvias, colapsó el muro de concreto, afectando la transitabilidad de la vía.
30.08.23. PVN Zonal Ica revisa el expediente técnico para realizar la reposición del muro de concreto ciclópeo.</t>
    </r>
  </si>
  <si>
    <r>
      <rPr>
        <b/>
        <sz val="10"/>
        <rFont val="Arial"/>
        <family val="2"/>
      </rPr>
      <t>Precipitaciones pluviales - Colapso de plataforma</t>
    </r>
    <r>
      <rPr>
        <sz val="10"/>
        <rFont val="Arial"/>
        <family val="2"/>
      </rPr>
      <t xml:space="preserve">
Debido a las precipitaciones pluviales, se produjo colapso de plataforma.
30.08.23.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</si>
  <si>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30.08.23. PVN Zonal Piura - Tumbes informa que se coordina la contratación del servicio para la conformación y protección de talud.</t>
    </r>
  </si>
  <si>
    <r>
      <rPr>
        <b/>
        <sz val="10"/>
        <rFont val="Arial"/>
        <family val="2"/>
      </rPr>
      <t>Precipitaciones pluviales - Erosión de plataforma</t>
    </r>
    <r>
      <rPr>
        <sz val="10"/>
        <rFont val="Arial"/>
        <family val="2"/>
      </rPr>
      <t xml:space="preserve">
Debido a las fuertes precipitaciones que se presentan en la zona, se produjo una erosión y socavación de plataforma. 
30.08.23. PVN Zonal Piura - Tumbes coordina la contratación del servicio GPS diferencial y transporta personal a todo costo.</t>
    </r>
  </si>
  <si>
    <r>
      <rPr>
        <b/>
        <sz val="10"/>
        <rFont val="Arial"/>
        <family val="2"/>
      </rPr>
      <t>Precipitaciones pluviales - Asentamiento de plataforma</t>
    </r>
    <r>
      <rPr>
        <sz val="10"/>
        <rFont val="Arial"/>
        <family val="2"/>
      </rPr>
      <t xml:space="preserve">
Debido a las precipitaciones pluviales, se produjo hundimiento en la vía.
30.08.23.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</si>
  <si>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30.08.23.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</si>
  <si>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hundimiento en la calzada.
30.08.23.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</si>
  <si>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en la zona, se produjo erosión de plataforma.
30.08.23. PVN Zonal Piura - Tumbes dispone atender la emergencia con la colocación de rocas (aguas abajo) con la finalidad de evitar que por erosión falle el caudal generado por las lluvias, perjudicando la seguridad y transitabilidad de los usuarios. Coordina la contratación de los servicios.</t>
    </r>
  </si>
  <si>
    <r>
      <rPr>
        <b/>
        <sz val="10"/>
        <rFont val="Arial"/>
        <family val="2"/>
      </rPr>
      <t>Precipitaciones pluviales - Pérdida de plataforma</t>
    </r>
    <r>
      <rPr>
        <sz val="10"/>
        <rFont val="Arial"/>
        <family val="2"/>
      </rPr>
      <t xml:space="preserve">
Debido a las intensas precipitaciones, se produjo la pérdida de plataforma.
30.08.23. PVN Zonal Piura - Tumbes ha previsto la instalación de (02) alcantarillas de TMC con protección de enrocado mediante uso de maquinaria pesada, se viene coordinando la contratación de los servicios,
Ruta Alterna: PE-1NS, PE-1NJ, PE-02A.</t>
    </r>
  </si>
  <si>
    <r>
      <rPr>
        <b/>
        <sz val="10"/>
        <rFont val="Arial"/>
        <family val="2"/>
      </rPr>
      <t>Precipitaciones pluviales - Pérdida de plataforma</t>
    </r>
    <r>
      <rPr>
        <sz val="10"/>
        <rFont val="Arial"/>
        <family val="2"/>
      </rPr>
      <t xml:space="preserve">
Debido a las intensas precipitaciones, se produjo la pérdida de plataforma.
30.08.23. PVN Zonal Piura - Tumbes realiza trabajos de instalación de (02) alcantarillas de TMC con protección de enrocado mediante uso de maquinaria pesada. 
Ruta Alterna: PE-1NS, PE-1NJ, PE-02A.</t>
    </r>
  </si>
  <si>
    <r>
      <rPr>
        <b/>
        <sz val="10"/>
        <rFont val="Arial"/>
        <family val="2"/>
      </rPr>
      <t>Precipitaciones pluviales - Pérdida de plataforma</t>
    </r>
    <r>
      <rPr>
        <sz val="10"/>
        <rFont val="Arial"/>
        <family val="2"/>
      </rPr>
      <t xml:space="preserve">
Debido a las intensas lluvias, se produjo la pérdida de plataforma.
30.08.23. PVN Zonal Piura - Tumbes informa que se ha dispuesto atender la emergencia vial a través de colocación de alcantarillas de TMC y enrocado, con lo cual se acondicionará el acceso que permita la transitabilidad de los usuarios y a su vez el pase del caudal, coordina la contratación de los servicios.</t>
    </r>
  </si>
  <si>
    <r>
      <rPr>
        <b/>
        <sz val="10"/>
        <rFont val="Arial"/>
        <family val="2"/>
      </rPr>
      <t>Precipitaciones pluviales - Pérdida de plataforma</t>
    </r>
    <r>
      <rPr>
        <sz val="10"/>
        <rFont val="Arial"/>
        <family val="2"/>
      </rPr>
      <t xml:space="preserve">
Debido a las precipitaciones pluviales, se produjo pérdida de plataforma.
30.08.23. PVN Zonal Junín - Pasco informa que el Conservador realiza trabajos de colocación de relleno afirmado y compactado de suelo reforzado.</t>
    </r>
  </si>
  <si>
    <r>
      <rPr>
        <b/>
        <sz val="10"/>
        <rFont val="Arial"/>
        <family val="2"/>
      </rPr>
      <t>Precipitaciones pluviales - Pérdida de plataforma</t>
    </r>
    <r>
      <rPr>
        <sz val="10"/>
        <rFont val="Arial"/>
        <family val="2"/>
      </rPr>
      <t xml:space="preserve">
Debido a las intensas lluvias, se produjo la pérdida de plataforma.
30.08.23. PVN Zonal Áncash continúa los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</si>
  <si>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Precipitaciones pluviales - Pérdida de plataforma</t>
    </r>
    <r>
      <rPr>
        <sz val="10"/>
        <rFont val="Arial"/>
        <family val="2"/>
      </rPr>
      <t xml:space="preserve">
Debido a las intensas lluvias, se produjo la pérdida de plataforma.
30.08.23. PVN Zonal Áncash realiza trabajos de encofrado y desencofrado, colocado de concreto en muro y otros, esto para la complementación de un muro de contención de concreto ciclópeo con elementos de drenaje, por ello se ha dispuesto la recuperación de la plataforma.</t>
    </r>
  </si>
  <si>
    <r>
      <rPr>
        <b/>
        <sz val="10"/>
        <rFont val="Arial"/>
        <family val="2"/>
      </rPr>
      <t xml:space="preserve">Precipitaciones pluviales - Inundación </t>
    </r>
    <r>
      <rPr>
        <sz val="10"/>
        <rFont val="Arial"/>
        <family val="2"/>
      </rPr>
      <t xml:space="preserve">
Debido a las intensas precipitaciones, se produjo una inundación.
30.08.23. PVN Zonal Piura - Tumbes realiza coordinaciones y gestiones para la atención correspondiente de esta emergencia</t>
    </r>
  </si>
  <si>
    <r>
      <rPr>
        <b/>
        <sz val="10"/>
        <rFont val="Arial"/>
        <family val="2"/>
      </rPr>
      <t>Precipitaciones pluviales - Ahuellamiento</t>
    </r>
    <r>
      <rPr>
        <sz val="10"/>
        <rFont val="Arial"/>
        <family val="2"/>
      </rPr>
      <t xml:space="preserve">
Debido a las intensas lluvias y la acción de la naturaleza, se produjo deformación profunda (&gt; a 15cm).
30.08.23.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</si>
  <si>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Ahuellamiento</t>
    </r>
    <r>
      <rPr>
        <sz val="10"/>
        <rFont val="Arial"/>
        <family val="2"/>
      </rPr>
      <t xml:space="preserve">
Debido a las intensas lluvias y la acción de la naturaleza, se produjo deformación profunda (&gt; a 15cm).
30.08.23. PVN Zonal Piura - Tumbes viene gestionando los TDR para la contratación de maquinaria y personal, esto debido a las deformaciones profundas que se presentan en la vía, por ello se ha dispuesto la recuperación de la calzada</t>
    </r>
  </si>
  <si>
    <r>
      <rPr>
        <b/>
        <sz val="10"/>
        <rFont val="Arial"/>
        <family val="2"/>
      </rPr>
      <t>Precipitaciones pluviales - Derrumbe</t>
    </r>
    <r>
      <rPr>
        <sz val="10"/>
        <rFont val="Arial"/>
        <family val="2"/>
      </rPr>
      <t xml:space="preserve">
Debido a las precipitaciones pluviales en la zona se produjo un derrumbe.
El 23.06.2023 se produjo un nuevo deslizamiento en horas de la mañana interrumpiendo el transito
30.08.23. La Concesionaria informa que se produjo un nuevo deslizamiento en la zona por presencia de lluvias, se realizan los trabajos de limpieza.
Ruta alterna:  Tramo 4 (Inambari- Azángaro)</t>
    </r>
  </si>
  <si>
    <r>
      <rPr>
        <b/>
        <sz val="10"/>
        <rFont val="Arial"/>
        <family val="2"/>
      </rPr>
      <t>Precipitaciones pluviales - Colapso de puente</t>
    </r>
    <r>
      <rPr>
        <sz val="10"/>
        <rFont val="Arial"/>
        <family val="2"/>
      </rPr>
      <t xml:space="preserve">
Debido a las constantes lluvias, se produjo colapso del puente Susto.
30.08.23. PVN Zonal San Martín ha previsto la instalación del puente modular provisional susto (longitud: 36.576 m), se desarrolla los actos administrativos con la finalidad de lograr la instalación del puente modular.</t>
    </r>
  </si>
  <si>
    <r>
      <rPr>
        <b/>
        <sz val="10"/>
        <rFont val="Arial"/>
        <family val="2"/>
      </rPr>
      <t>Precipitaciones pluviales - Erosión de plataforma</t>
    </r>
    <r>
      <rPr>
        <sz val="10"/>
        <rFont val="Arial"/>
        <family val="2"/>
      </rPr>
      <t xml:space="preserve">
Debido a intensas lluvias registradas en la zona, ocurrió una erosión y socavación de plataforma interrumpiendo la vía.
30.08.23. PVN Zonal Piura - Tumbes informa que el Conservador realiza las actividades de, carguío y transporte de material firmado; conformación, relleno y compactación; humedecimiento de material y compactación.
Ruta Alterna: Inicia en Km 55+600.</t>
    </r>
  </si>
  <si>
    <r>
      <rPr>
        <b/>
        <sz val="10"/>
        <rFont val="Arial"/>
        <family val="2"/>
      </rPr>
      <t>Precipitaciones pluviales - Erosión de plataforma</t>
    </r>
    <r>
      <rPr>
        <sz val="10"/>
        <rFont val="Arial"/>
        <family val="2"/>
      </rPr>
      <t xml:space="preserve">
Debido a las intensas precipitaciones, se produjo la erosión de la plataforma.
30.08.23. PVN Zonal Lambayeque informa que el Conservador realiza construcción de muro seco por lo que se ha dispuesto la recuperación de calzada.</t>
    </r>
  </si>
  <si>
    <r>
      <rPr>
        <b/>
        <sz val="10"/>
        <rFont val="Arial"/>
        <family val="2"/>
      </rPr>
      <t>Precipitaciones pluviales - Erosión de plataforma</t>
    </r>
    <r>
      <rPr>
        <sz val="10"/>
        <rFont val="Arial"/>
        <family val="2"/>
      </rPr>
      <t xml:space="preserve">
Debido a las intensas precipitaciones, se produjo la erosión de la plataforma.
30.08.23. PVN Zonal Cajamarca informa que el Conservador realiza trabajos encofrado para emboquillado y vaciado de losa de caja disipadora.</t>
    </r>
  </si>
  <si>
    <r>
      <rPr>
        <b/>
        <sz val="10"/>
        <rFont val="Arial"/>
        <family val="2"/>
      </rPr>
      <t>Precipitaciones pluviales - Colapso de alcantarilla</t>
    </r>
    <r>
      <rPr>
        <sz val="10"/>
        <rFont val="Arial"/>
        <family val="2"/>
      </rPr>
      <t xml:space="preserve">
Debido a las intensas lluvias se produjo la acumulación de vegetación, basura, sedimento obstaculizando la alcantarilla.
30.08.23. PVN Zonal Piura realiza el mantenimiento de tránsito y seguridad vial, corte y eliminación de subrasante.</t>
    </r>
  </si>
  <si>
    <r>
      <rPr>
        <b/>
        <sz val="10"/>
        <rFont val="Arial"/>
        <family val="2"/>
      </rPr>
      <t>Precipitaciones pluviales - Colapso de muro</t>
    </r>
    <r>
      <rPr>
        <sz val="10"/>
        <rFont val="Arial"/>
        <family val="2"/>
      </rPr>
      <t xml:space="preserve">
Debido a las intensas lluvias, se produjo el colapso de muro.
30.08.23. PVN Zonal Áncash informa que se realiza los trabajos implementación de muro de concreto ciclópeo y reparación de badén, esto debido al colapso de muro</t>
    </r>
  </si>
  <si>
    <r>
      <rPr>
        <b/>
        <sz val="10"/>
        <rFont val="Arial"/>
        <family val="2"/>
      </rPr>
      <t>Precipitaciones pluviales - Colapso de muro</t>
    </r>
    <r>
      <rPr>
        <sz val="10"/>
        <rFont val="Arial"/>
        <family val="2"/>
      </rPr>
      <t xml:space="preserve">
Debido a las intensas lluvias, se produjo el colapso de muros de contención y cabezal de salida de alcantarilla de 36¨.
30.08.23. PVN Zonal Amazonas realiza los trabajos de encofrado en muro pantalla</t>
    </r>
  </si>
  <si>
    <r>
      <t xml:space="preserve">Precipitaciones pluviales - Inundación
</t>
    </r>
    <r>
      <rPr>
        <sz val="10"/>
        <rFont val="Arial"/>
        <family val="2"/>
      </rPr>
      <t>Debido a las intensas precipitaciones, se produjo una inundación.
30.08.23. PVN Zonal Piura - Tumbes realiza las coordinaciones y gestiones para la atención correspondiente de esta emergencia vial.</t>
    </r>
  </si>
  <si>
    <r>
      <rPr>
        <b/>
        <sz val="10"/>
        <rFont val="Arial"/>
        <family val="2"/>
      </rPr>
      <t>Precipitaciones pluviales - Inundación</t>
    </r>
    <r>
      <rPr>
        <sz val="10"/>
        <rFont val="Arial"/>
        <family val="2"/>
      </rPr>
      <t xml:space="preserve">
Debido a las intensas precipitaciones, se produjo una inundación.
30.08.23. PVN Zonal Piura - Tumbes realiza las coordinaciones y gestiones para la atención correspondiente de esta emergencia vial.</t>
    </r>
  </si>
  <si>
    <r>
      <rPr>
        <b/>
        <sz val="10"/>
        <rFont val="Arial"/>
        <family val="2"/>
      </rPr>
      <t>Precipitaciones pluviales - Erosión de plataforma</t>
    </r>
    <r>
      <rPr>
        <sz val="10"/>
        <rFont val="Arial"/>
        <family val="2"/>
      </rPr>
      <t xml:space="preserve">
Debido a las intensas lluvias en la zona ocasionaron la erosión de la plataforma.
30.08.23. PVN Zonal realiza las actividades preliminares de limpieza y excavación del área de trabajo, para realizar la reposición de muro con gaviones</t>
    </r>
  </si>
  <si>
    <r>
      <rPr>
        <b/>
        <sz val="10"/>
        <rFont val="Arial"/>
        <family val="2"/>
      </rPr>
      <t>Precipitaciones pluviales - Ahuellamiento</t>
    </r>
    <r>
      <rPr>
        <sz val="10"/>
        <rFont val="Arial"/>
        <family val="2"/>
      </rPr>
      <t xml:space="preserve">
Debido a las intensas precipitaciones, se produjo ahuellamiento.
30.08.23. PVN Zonal Cusco - Apurímac realiza reposición de base, parchado superficial, transporte de mezcla asfáltica, vigilancia y control</t>
    </r>
  </si>
  <si>
    <r>
      <rPr>
        <b/>
        <sz val="10"/>
        <rFont val="Arial"/>
        <family val="2"/>
      </rPr>
      <t>Precipitaciones pluviales - Derrumbe</t>
    </r>
    <r>
      <rPr>
        <sz val="10"/>
        <rFont val="Arial"/>
        <family val="2"/>
      </rPr>
      <t xml:space="preserve">
Debido a las intensas precipitaciones, se produjo derrumbe.
30.08.23. PVN Zonal Piura - Tumbes realiza la limpieza de derrumbes de huaicos mayores carretera no pavimentada de la red vial nacional </t>
    </r>
  </si>
  <si>
    <r>
      <rPr>
        <b/>
        <sz val="10"/>
        <rFont val="Arial"/>
        <family val="2"/>
      </rPr>
      <t>Precipitaciones pluviales - Asentamiento de plataforma</t>
    </r>
    <r>
      <rPr>
        <sz val="10"/>
        <rFont val="Arial"/>
        <family val="2"/>
      </rPr>
      <t xml:space="preserve">
Debido a las precipitaciones pluviales se produjo un asentamiento de plataforma.
30.08.23. PVN Zonal Lima gestiona la adquisición de diesel para los equipos mecánicos de la entidad asignados al tramo, los cuales se realizarán trabajos de recuperación de plataforma en afirmado a través del bacheo en afirmado, perfilado, de la superficie, reconformación de cunetas no revestidas, limpieza de derrumbes y la reposición de elementos de seguridad vial.
Ruta Alterna: San Lorenzo de Quinti - Carhuapampa - Río blanco - San Mateo de Chosica - Lima.</t>
    </r>
  </si>
  <si>
    <r>
      <rPr>
        <b/>
        <sz val="10"/>
        <rFont val="Arial"/>
        <family val="2"/>
      </rPr>
      <t>Precipitaciones pluviales - Erosión de plataforma</t>
    </r>
    <r>
      <rPr>
        <sz val="10"/>
        <rFont val="Arial"/>
        <family val="2"/>
      </rPr>
      <t xml:space="preserve">
Debido a las intensas precipitaciones, se produjo la erosión de la plataforma.
30.08.23. PVN Zonal Lambayeque realiza las coordinaciones del proceso por contratación directa para la reparación de la calzada</t>
    </r>
  </si>
  <si>
    <r>
      <rPr>
        <b/>
        <sz val="10"/>
        <rFont val="Arial"/>
        <family val="2"/>
      </rPr>
      <t>Precipitaciones pluviales - Ahuellamiento</t>
    </r>
    <r>
      <rPr>
        <sz val="10"/>
        <rFont val="Arial"/>
        <family val="2"/>
      </rPr>
      <t xml:space="preserve">
Debido a las intensas precipitaciones, se produjo un ahuellamiento.
30.08.23. PVN Zonal Lambayeque coordina para la contratación de los servicios mediante procesos, para la reparación de la calzada.</t>
    </r>
  </si>
  <si>
    <r>
      <rPr>
        <b/>
        <sz val="10"/>
        <rFont val="Arial"/>
        <family val="2"/>
      </rPr>
      <t>Precipitaciones pluviales - Erosión de plataforma</t>
    </r>
    <r>
      <rPr>
        <sz val="10"/>
        <rFont val="Arial"/>
        <family val="2"/>
      </rPr>
      <t xml:space="preserve">
Debido a las precipitaciones pluviales, se produjo erosión de plataforma.
30.08.23. PVN Zonal Piura - Tumbes realiza las coordinaciones y gestiones para la adquisición de bienes y servicios, para la ejecución de parchado profundo y superficial.</t>
    </r>
  </si>
  <si>
    <r>
      <rPr>
        <b/>
        <sz val="10"/>
        <rFont val="Arial"/>
        <family val="2"/>
      </rPr>
      <t>Precipitaciones pluviales - Derrumbe</t>
    </r>
    <r>
      <rPr>
        <sz val="10"/>
        <rFont val="Arial"/>
        <family val="2"/>
      </rPr>
      <t xml:space="preserve">
Debido a las precipitaciones pluviales, se produjo un derrumbe.
30.08.23. PVN Zonal Ica realiza la eliminación de material de derrumbe.</t>
    </r>
  </si>
  <si>
    <r>
      <rPr>
        <b/>
        <sz val="10"/>
        <rFont val="Arial"/>
        <family val="2"/>
      </rPr>
      <t>Precipitaciones pluviales - Erosión de plataforma</t>
    </r>
    <r>
      <rPr>
        <sz val="10"/>
        <rFont val="Arial"/>
        <family val="2"/>
      </rPr>
      <t xml:space="preserve">
Debido a las precipitaciones pluviales atípicas y la afectación de terceros ocasionaron la erosión de plataforma.
30.08.23. PVN Zonal Piura - Tumbes realiza gestiones para la adquisición de bienes y servicios, para la ejecución de parchado profundo y superficial</t>
    </r>
  </si>
  <si>
    <r>
      <rPr>
        <b/>
        <sz val="10"/>
        <rFont val="Arial"/>
        <family val="2"/>
      </rPr>
      <t>Precipitaciones pluviales - Erosión de plataforma</t>
    </r>
    <r>
      <rPr>
        <sz val="10"/>
        <rFont val="Arial"/>
        <family val="2"/>
      </rPr>
      <t xml:space="preserve">
Debido a las precipitaciones pluviales, se produjo Erosión de plataforma
30.08.23. PVN Zonal Lambayeque informa que el Conservador realiza trabajos de construcción de un muro de bolsacreto, así como la fabricación e instalación de bolsacretos para muro, con la finalidad de recuperar el ancho de la plataforma, se viene movilizando los recursos</t>
    </r>
  </si>
  <si>
    <r>
      <rPr>
        <b/>
        <sz val="10"/>
        <rFont val="Arial"/>
        <family val="2"/>
      </rPr>
      <t>Precipitaciones pluviales - Ahuellamiento</t>
    </r>
    <r>
      <rPr>
        <sz val="10"/>
        <rFont val="Arial"/>
        <family val="2"/>
      </rPr>
      <t xml:space="preserve">
Debido a las precipitaciones pluviales, por alto tránsito de camiones de carga pesada, actividad minera deteriorado la plataforma de rodadura, se produjo ahuellamiento.
30.08.23. PVN Zonal La Libertad realiza el acopio de material de cantera, bacheo, reconformación de plataforma y perfilado de cunetas.</t>
    </r>
  </si>
  <si>
    <r>
      <rPr>
        <b/>
        <sz val="10"/>
        <rFont val="Arial"/>
        <family val="2"/>
      </rPr>
      <t>Precipitaciones pluviales - Erosión de plataforma</t>
    </r>
    <r>
      <rPr>
        <sz val="10"/>
        <rFont val="Arial"/>
        <family val="2"/>
      </rPr>
      <t xml:space="preserve">
Debido a eventos como el Ciclón Yaku y el Niño Costero, se produjo la erosión de plataforma.
30.08.23. PVN Zonal Piura - Tumbes realiza las coordinaciones y gestiones para la atención correspondiente de esta emergencia.</t>
    </r>
  </si>
  <si>
    <r>
      <rPr>
        <b/>
        <sz val="10"/>
        <rFont val="Arial"/>
        <family val="2"/>
      </rPr>
      <t>Precipitaciones pluviales - Derrumbe</t>
    </r>
    <r>
      <rPr>
        <sz val="10"/>
        <rFont val="Arial"/>
        <family val="2"/>
      </rPr>
      <t xml:space="preserve">
Debido a las precipitaciones pluviales e inestabilidad del talud superior se produjo un derrumbe.
30.08.23. PVN Zonal Áncash informa que viene coordinando su atención por servicio de terceros, mediante labores de eliminación de derrumbe, contigua al desprendimiento de talud, por el momento en tránsito vehicular esta interrumpido.
Ruta Alterna: Se ha habilitado un pase provisional por un tramo de la carretera antigua, contigua al punto de desprendimiento de talud.</t>
    </r>
  </si>
  <si>
    <r>
      <rPr>
        <b/>
        <sz val="10"/>
        <rFont val="Arial"/>
        <family val="2"/>
      </rPr>
      <t>Precipitaciones pluviales - Derrumbe</t>
    </r>
    <r>
      <rPr>
        <sz val="10"/>
        <rFont val="Arial"/>
        <family val="2"/>
      </rPr>
      <t xml:space="preserve">
Debido a las precipitaciones pluviales e inestabilidad del talud superior se produjo un derrumbe.
30.08.23. PVN Zonal Áncash informa que ejecutarán trabajos de eliminación de derrumbe por lo que se mantiene el pase vehicular interrumpido.
Ruta Alterna: Se ha habilitado un pase provisional por un tramo de la carretera antigua, solo para vehículo menores.</t>
    </r>
  </si>
  <si>
    <r>
      <rPr>
        <b/>
        <sz val="10"/>
        <rFont val="Arial"/>
        <family val="2"/>
      </rPr>
      <t>Precipitaciones pluviales - Huaico</t>
    </r>
    <r>
      <rPr>
        <sz val="10"/>
        <rFont val="Arial"/>
        <family val="2"/>
      </rPr>
      <t xml:space="preserve">
Debido a las precipitaciones pluviales, se produjo huaico.
30.08.23. PVN Zonal La Libertad realiza la eliminación de desmonte (lodo, piedra, etc) y reparación de estructura artesanal (alcantarilla), se continua con la atención de la emergencia vial, con la descolmatación de la alcantarilla tmc y zonas aledañas</t>
    </r>
  </si>
  <si>
    <r>
      <rPr>
        <b/>
        <sz val="10"/>
        <color theme="1"/>
        <rFont val="Arial"/>
        <family val="2"/>
      </rPr>
      <t>Precipitaciones pluviales - Pérdida de plataforma</t>
    </r>
    <r>
      <rPr>
        <sz val="10"/>
        <color theme="1"/>
        <rFont val="Arial"/>
        <family val="2"/>
      </rPr>
      <t xml:space="preserve">
Debido a las precipitaciones pluviales, se produjo pérdida de plataforma.
30.08.23. PVN Zonal Ica informa que se realizará trazo y replanteo, excavación de zanjas, eliminación de material excedente y cocido de cajas de gaviones de 1x1x5.</t>
    </r>
  </si>
  <si>
    <r>
      <rPr>
        <b/>
        <sz val="10"/>
        <rFont val="Arial"/>
        <family val="2"/>
      </rPr>
      <t>Precipitaciones pluviales - Ahuellamiento</t>
    </r>
    <r>
      <rPr>
        <sz val="10"/>
        <rFont val="Arial"/>
        <family val="2"/>
      </rPr>
      <t xml:space="preserve">
Debido a las precipitaciones pluviales, se produjo una deformación profunda (&gt;15 cm).
30.08.23. PVN Zonal Áncash informa realiza bacheo y la preparación de su material</t>
    </r>
  </si>
  <si>
    <r>
      <rPr>
        <b/>
        <sz val="10"/>
        <rFont val="Arial"/>
        <family val="2"/>
      </rPr>
      <t>Precipitaciones pluviales - Colapso de puente</t>
    </r>
    <r>
      <rPr>
        <sz val="10"/>
        <rFont val="Arial"/>
        <family val="2"/>
      </rPr>
      <t xml:space="preserve">
Debido a las constantes lluvias, se produjo colapso del puente Anchacclla.
30.08.23. PVN Zonal Huancavelica informa que se encuentra a la espera de la contratación de los bienes y servicios, se realizara los trabajos de instalación de la estructura metálica de puente modular l= 27.432 m.</t>
    </r>
  </si>
  <si>
    <r>
      <rPr>
        <b/>
        <sz val="10"/>
        <rFont val="Arial"/>
        <family val="2"/>
      </rPr>
      <t>Precipitaciones pluviales - Erosión de plataforma</t>
    </r>
    <r>
      <rPr>
        <sz val="10"/>
        <rFont val="Arial"/>
        <family val="2"/>
      </rPr>
      <t xml:space="preserve">
Debido a las precipitaciones pluviales, se produjo erosión de plataforma.
30.08.23. PVN Zonal Ucayali informa que el Conservador realiza trabajos de relleno, conformación y compactación de plataforma y transporte de material de préstamo</t>
    </r>
  </si>
  <si>
    <r>
      <rPr>
        <b/>
        <sz val="10"/>
        <rFont val="Arial"/>
        <family val="2"/>
      </rPr>
      <t>Precipitaciones pluviales - Colapso de puente</t>
    </r>
    <r>
      <rPr>
        <sz val="10"/>
        <rFont val="Arial"/>
        <family val="2"/>
      </rPr>
      <t xml:space="preserve">
Debido a las precipitaciones pluviales, se produjo colapso de puente Félix Flores.
30.08.23. PVN Zonal Amazonas realiza los trabajos de topografía para el replanteo de la sub zapata en ambas márgenes del puente</t>
    </r>
  </si>
  <si>
    <r>
      <rPr>
        <b/>
        <sz val="10"/>
        <rFont val="Arial"/>
        <family val="2"/>
      </rPr>
      <t>Precipitaciones pluviales - Erosión de plataforma</t>
    </r>
    <r>
      <rPr>
        <sz val="10"/>
        <rFont val="Arial"/>
        <family val="2"/>
      </rPr>
      <t xml:space="preserve">
Debido a las precipitaciones pluviales, se produjo erosión de plataforma.
30.08.23. PVN Zonal Lambayeque informa que el Conservador realiza la recuperación del ancho de plataforma.</t>
    </r>
  </si>
  <si>
    <r>
      <rPr>
        <b/>
        <sz val="10"/>
        <rFont val="Arial"/>
        <family val="2"/>
      </rPr>
      <t>Precipitaciones pluviales - Colapso de puente</t>
    </r>
    <r>
      <rPr>
        <sz val="10"/>
        <rFont val="Arial"/>
        <family val="2"/>
      </rPr>
      <t xml:space="preserve">
Debido a las precipitaciones pluviales, se produjo colapso de puente Cocalito.
30.08.23. PVN Zonal San Martín - Loreto realiza la movilización de maquinaria para habilitar un acceso temporal aguas arriba del puente y cuenta con un acceso alterno aguas abajo del puente. esto debido al colapso del puente cocalito, por ello se ha dispuesto la instalación de un puente modular de 9.14m</t>
    </r>
  </si>
  <si>
    <r>
      <rPr>
        <b/>
        <sz val="10"/>
        <rFont val="Arial"/>
        <family val="2"/>
      </rPr>
      <t>Precipitaciones pluviales - Ahuellamiento</t>
    </r>
    <r>
      <rPr>
        <sz val="10"/>
        <rFont val="Arial"/>
        <family val="2"/>
      </rPr>
      <t xml:space="preserve">
Debido a las intensas precipitaciones, se produjo ahuellamiento.
30.08.23. PVN Zonal Lima realiza las gestiones de contratación de los servicios y los recursos para iniciar la reconformación de plataforma afectada</t>
    </r>
  </si>
  <si>
    <r>
      <rPr>
        <b/>
        <sz val="10"/>
        <rFont val="Arial"/>
        <family val="2"/>
      </rPr>
      <t>Deterioro de infraestructura - Daño en la estructura del puente</t>
    </r>
    <r>
      <rPr>
        <sz val="10"/>
        <rFont val="Arial"/>
        <family val="2"/>
      </rPr>
      <t xml:space="preserve">
Debido al daño del puente Colombia, se restringió la transitabilidad la vía.
30.08.23. PVN Zonal San Martín informa que realiza los trabajos de reparación por daño de elementos estructurales a fin de evitar mayor deterioro, por ello se ha dispuesto su reparación de las estructuras del puente Colombia.</t>
    </r>
  </si>
  <si>
    <r>
      <rPr>
        <b/>
        <sz val="10"/>
        <rFont val="Arial"/>
        <family val="2"/>
      </rPr>
      <t>Servicio Aéreo</t>
    </r>
    <r>
      <rPr>
        <sz val="10"/>
        <rFont val="Arial"/>
        <family val="2"/>
      </rPr>
      <t xml:space="preserve">
Debido a una esperada falla en la carpeta asfáltica de la pista de aterrizaje.
30.08.23. CORPAC informa que se ha dispuesto el cierre termporal del Aeropuerto Fernando Belaunde Terry. Las obras de reparación se ejecutarán entre el 13 de agosto hasta el 28 de setiembre del presente año. NOTAM (C-2764/23).</t>
    </r>
  </si>
  <si>
    <r>
      <rPr>
        <b/>
        <sz val="10"/>
        <rFont val="Arial"/>
        <family val="2"/>
      </rPr>
      <t>Servicio Aéreo</t>
    </r>
    <r>
      <rPr>
        <sz val="10"/>
        <rFont val="Arial"/>
        <family val="2"/>
      </rPr>
      <t xml:space="preserve">
Debido a conflicto social de parte de la comunidad aledaña a las instalaciones del Aeropuerto, se afectó los servicios de operatividad de vuelos y daños a las infraestructuras.
30.08.23. CORPAC informa que por medidas de seguridad del aeropuerto solo se encuentra personal privado (agentes Morgan). Sin apoyo policial o militar.</t>
    </r>
  </si>
  <si>
    <t>30/08/2023</t>
  </si>
  <si>
    <r>
      <t xml:space="preserve">Oleaje anómalo.
</t>
    </r>
    <r>
      <rPr>
        <sz val="10"/>
        <rFont val="Arial"/>
        <family val="2"/>
      </rPr>
      <t>A las17:00 horas, se cierra totalmente el puerto para toda actividad.
30.08.23. Terminal cerrado: TP Shougan Hierro Perú</t>
    </r>
  </si>
  <si>
    <r>
      <t xml:space="preserve">Oleaje anómalo.
</t>
    </r>
    <r>
      <rPr>
        <sz val="10"/>
        <rFont val="Arial"/>
        <family val="2"/>
      </rPr>
      <t>A las17:00 horas, se cierra totalmente el puerto para toda actividad.
30.08.23. Terminal cerrado: TP Mina Justa.</t>
    </r>
  </si>
  <si>
    <r>
      <t xml:space="preserve">Oleaje anómalo.
</t>
    </r>
    <r>
      <rPr>
        <sz val="10"/>
        <rFont val="Arial"/>
        <family val="2"/>
      </rPr>
      <t>A partir de las 23:00  horas, se cierra totalmente el puerto para toda actividad.
30.08.23. Terminal cerrado: TP Tasa Atico</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</si>
  <si>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30.08.23. El Municipio de Acoria suspende los trabajos por falta de presupuesto y gestiona por continuidad operativa ante el MEF para culminar la carretera y los trabajos complementarios de perfilado de la carretera y los daños a la vía férrea.</t>
    </r>
  </si>
  <si>
    <r>
      <t xml:space="preserve">Red Vial Nacional: PE-1NK 
Tramo: </t>
    </r>
    <r>
      <rPr>
        <sz val="10"/>
        <rFont val="Arial"/>
        <family val="2"/>
      </rPr>
      <t xml:space="preserve">Sechura - Vice,  </t>
    </r>
    <r>
      <rPr>
        <b/>
        <sz val="10"/>
        <rFont val="Arial"/>
        <family val="2"/>
      </rPr>
      <t xml:space="preserve">
Sector: </t>
    </r>
    <r>
      <rPr>
        <sz val="10"/>
        <rFont val="Arial"/>
        <family val="2"/>
      </rPr>
      <t>Sechura, Chusis, Becara, Letira, Vice Km 28+500 - Km 50+343</t>
    </r>
  </si>
  <si>
    <r>
      <rPr>
        <b/>
        <sz val="10"/>
        <rFont val="Arial"/>
        <family val="2"/>
      </rPr>
      <t>Precipitaciones pluviales - Erosión de plataforma</t>
    </r>
    <r>
      <rPr>
        <sz val="10"/>
        <rFont val="Arial"/>
        <family val="2"/>
      </rPr>
      <t xml:space="preserve">
Debido a las precipitaciones pluviales, se produjo una deformación profunda (&gt;15 cm).
30.08.23. PVN Zonal Piura - Tumbes informa que realiza las coordinaciones y gestiones para la atención oportuna de la emergencia vial por deformación profunda de calzada por acción de las fuertes precipitaciones registradas producidas por el ciclón Yaku; por ello se ha dispuesto hacer el parchado profundo de los puntos afectados a lo largo del tramo señalado.</t>
    </r>
  </si>
  <si>
    <t xml:space="preserve">
Desde el 08 de marzo a las 00:00 hrs, debido a constantes precipitaciones pluviales se afectó el proveedor de energía eléctrica, dejando inoperativa las estaciones bases.
30.08.23. Con fecha 29.08.23 a las 15:00 horas, el Centro de Monitoreo de OSIPTEL, informó que detectó la afectación en 18 estaciónes bases : Amazonas (1), Áncash (4), Arequipa (1), Cajamarca (1),La Libertad (1), Lima (5), Loreto (1), Pasco (2), San Martin (2).
La Operadora informa que personal se encuentra en la zona trasladando banco de baterías.
</t>
  </si>
  <si>
    <t xml:space="preserve">
Amazonas
Ancash
Apurímac
Arequipa
Ayacucho
Cajamarca
Cusco
Huancavelica
Huánuco
Junín
La Libertad
Lambayeque
Lima
Loreto
Madre de Dios
Moquegua
Piura
San Martin
Tumbes
</t>
  </si>
  <si>
    <t>Desde el 08 de marzo a las 00:00 hrs, debido a constantes precipitaciones pluviales se afectó el proveedor de energía eléctrica, dejando inoperativa las estaciones bases.
30.08.23. Con fecha 29.08.23 a las 15:00 horas, el Centro de Monitoreo de OSIPTEL informó que detectó la afectación en 74 estaciónes bases: Amazonas (9), Áncash (2), Arequipa (1), Apurímac (1) Ayacucho (3), Cajamarca (7), Cusco (3), Huancavelica (4), Huánuco (8), Junín (4), La Libertad (3), Lambayeque (2), Lima (4), Loreto (8), Madre de Dios (1), Moquegua (1), Piura (5), San Martin (7), Tumbes (1), .
Asimismo, se recibió información de nodos afectados del servicio de Internet fijo según la información siguiente:Áncash (2) y Madre de Dios (1).
La Operadora informa que personal técnico se encuentra desplazándose a las localidades a fin de restablecer el servicio.</t>
  </si>
  <si>
    <t xml:space="preserve">Arequipa
Ayacucho
Cajamarca
Huánuco
La Libertad
Lima
Madre de Dios
Piura
</t>
  </si>
  <si>
    <t xml:space="preserve">Desde el 08 de marzo a las 00:00 hrs, debido a constantes precipitaciones pluviales se afectó el proveedor de energía eléctrica, dejando inoperativa las estaciones bases.
30.08.23. Con fecha 29.08.23 a las 15:00 horas, informó que detectó la afectación en 9 estaciónes bases: Arequipa (1), Ayacucho (1), Cajamarca (2),  Huánuco (1), La Libertad (1), Lima (1), Madre e Dios (1), Piura (1).
La Operadora informa que personal técnico se encuentra realizando las acciones correctivas necesarias, se está atendiendo de acuerdo a prioridades ya que por mal clima en la zona y las inundaciones no se tiene acceso. </t>
  </si>
  <si>
    <r>
      <rPr>
        <b/>
        <sz val="10"/>
        <rFont val="Arial"/>
        <family val="2"/>
      </rPr>
      <t>Precipitaciones pluviales - Asentamiento de plataforma</t>
    </r>
    <r>
      <rPr>
        <sz val="10"/>
        <rFont val="Arial"/>
        <family val="2"/>
      </rPr>
      <t xml:space="preserve">
Debido a las precipitaciones pluviales se produjo un asentamiento de plataforma.
30.08.23. PVN Zonal Amazonas informa que culminaron los trabajos de extracción y transporte de roca, se recuperó la transitabilidad,</t>
    </r>
  </si>
  <si>
    <r>
      <rPr>
        <b/>
        <sz val="10"/>
        <rFont val="Arial"/>
        <family val="2"/>
      </rPr>
      <t>Precipitaciones pluviales - Socavación de plataforma</t>
    </r>
    <r>
      <rPr>
        <sz val="10"/>
        <rFont val="Arial"/>
        <family val="2"/>
      </rPr>
      <t xml:space="preserve">
Debido a las precipitaciones pluviales, se produjo socavación de plataforma.
30.08.23. PVN Zonal Ucayali informa que el Conservador terminaron los trabajos de recuperación de plataforma</t>
    </r>
  </si>
  <si>
    <r>
      <rPr>
        <b/>
        <sz val="10"/>
        <rFont val="Arial"/>
        <family val="2"/>
      </rPr>
      <t>Precipitaciones pluviales - Ahuellamiento</t>
    </r>
    <r>
      <rPr>
        <sz val="10"/>
        <rFont val="Arial"/>
        <family val="2"/>
      </rPr>
      <t xml:space="preserve">
Debido a las precipitaciones pluviales, se produjo una deformación profunda (&gt;15 cm).
30.08.23. PVN Zonal Amazonas culminó los trabajos al 100% en atención a la emergencia por deformación profunda (&gt;15 cm), se mantiene el tránsito vehicular de forma normal</t>
    </r>
  </si>
  <si>
    <r>
      <rPr>
        <b/>
        <sz val="10"/>
        <rFont val="Arial"/>
        <family val="2"/>
      </rPr>
      <t>Servicio Aéreo</t>
    </r>
    <r>
      <rPr>
        <sz val="10"/>
        <rFont val="Arial"/>
        <family val="2"/>
      </rPr>
      <t xml:space="preserve">
Debido a una esperada falla en la carpeta asfáltica de la pista de aterrizaje.
30.08.23. CORPAC informa que se ha dispuesto el cierre termporal del Aeropuerto Comandante FAP Germán Arias Grazian.por obras de mantenimiento de la pista de aterrizaje, el cual se ejecutarán entre el 30 de agosto hasta el 31/12 del presente año. NOTAM (C-2713 / 23).</t>
    </r>
  </si>
  <si>
    <r>
      <rPr>
        <b/>
        <u/>
        <sz val="10"/>
        <rFont val="Arial"/>
        <family val="2"/>
      </rPr>
      <t>Aeropuerto:</t>
    </r>
    <r>
      <rPr>
        <sz val="10"/>
        <rFont val="Arial"/>
        <family val="2"/>
      </rPr>
      <t xml:space="preserve">
Anta</t>
    </r>
  </si>
  <si>
    <r>
      <t xml:space="preserve">Red Vial Nacional: PE-5N, 
Tramo: </t>
    </r>
    <r>
      <rPr>
        <sz val="10"/>
        <rFont val="Arial"/>
        <family val="2"/>
      </rPr>
      <t xml:space="preserve">Puente Chino - Aguaytía, </t>
    </r>
    <r>
      <rPr>
        <b/>
        <sz val="10"/>
        <rFont val="Arial"/>
        <family val="2"/>
      </rPr>
      <t xml:space="preserve">
Sector: </t>
    </r>
    <r>
      <rPr>
        <sz val="10"/>
        <rFont val="Arial"/>
        <family val="2"/>
      </rPr>
      <t xml:space="preserve"> Previsto Km 431+840 - Km 431+460</t>
    </r>
  </si>
  <si>
    <r>
      <rPr>
        <b/>
        <sz val="10"/>
        <rFont val="Arial"/>
        <family val="2"/>
      </rPr>
      <t>Precipitaciones pluviales - Erosión de plataforma</t>
    </r>
    <r>
      <rPr>
        <sz val="10"/>
        <rFont val="Arial"/>
        <family val="2"/>
      </rPr>
      <t xml:space="preserve">
Debido a las precipitaciones pluviales, se produjo la erosión de plataforma.
30.08.23. PVN Zonal Ucayali informa que el Conservador realiza los trabajos de recuperación de plataforma</t>
    </r>
  </si>
  <si>
    <t xml:space="preserve">Maquinaria del Contratista Conservador Consorcio Pumahuasi
</t>
  </si>
  <si>
    <t>-9.113</t>
  </si>
  <si>
    <t>M23.08.105</t>
  </si>
  <si>
    <t>Puerto de Salaverry</t>
  </si>
  <si>
    <t>Puerto de Pacasmayo</t>
  </si>
  <si>
    <t>Puerto de Eten</t>
  </si>
  <si>
    <t>Puerto de Malabrigo</t>
  </si>
  <si>
    <r>
      <t xml:space="preserve">Oleaje anómalo.
</t>
    </r>
    <r>
      <rPr>
        <sz val="10"/>
        <rFont val="Arial"/>
        <family val="2"/>
      </rPr>
      <t>A las12:00 horas, se cierra totalmente el puerto para toda actividad.
30.08.23. Terminal cerrado: TP - Chicama</t>
    </r>
  </si>
  <si>
    <r>
      <t xml:space="preserve">Oleaje anómalo.
</t>
    </r>
    <r>
      <rPr>
        <sz val="10"/>
        <rFont val="Arial"/>
        <family val="2"/>
      </rPr>
      <t>A las12:00 horas, se cierra totalmente el puerto para toda actividad.
30.08.23. Terminal cerrado: Muelle Municipal de Pacasmayo</t>
    </r>
  </si>
  <si>
    <t>P23.08.16</t>
  </si>
  <si>
    <t>P23.08.17</t>
  </si>
  <si>
    <t>P23.08.18</t>
  </si>
  <si>
    <t>P23.08.19</t>
  </si>
  <si>
    <t>P23.08.20</t>
  </si>
  <si>
    <t>P23.08.21</t>
  </si>
  <si>
    <t>Puerto de Pisco</t>
  </si>
  <si>
    <t>Puerto de Talara</t>
  </si>
  <si>
    <r>
      <t xml:space="preserve">Oleaje anómalo.
</t>
    </r>
    <r>
      <rPr>
        <sz val="10"/>
        <rFont val="Arial"/>
        <family val="2"/>
      </rPr>
      <t>A las 15:00 horas, se cierra totalmente el puerto para toda actividad.
30.08.23. Terminales cerrados: Muelle Carga Liquida PETRPERÚ, TM Punta Arenas, Muelle MU2</t>
    </r>
  </si>
  <si>
    <r>
      <t xml:space="preserve">Oleaje anómalo.
</t>
    </r>
    <r>
      <rPr>
        <sz val="10"/>
        <rFont val="Arial"/>
        <family val="2"/>
      </rPr>
      <t>A las14:45 horas, se cierra totalmente el puerto para toda actividad.
30.08.23. Terminales cerrados: T- Marino  Pisco Camisea, TP General San Martín , T Multiboyas de Consorcio Terminales.</t>
    </r>
  </si>
  <si>
    <r>
      <t xml:space="preserve">Oleaje anómalo.
</t>
    </r>
    <r>
      <rPr>
        <sz val="10"/>
        <rFont val="Arial"/>
        <family val="2"/>
      </rPr>
      <t>A las12:00 horas, se cierra totalmente el puerto para toda actividad.
30.08.23. Terminales cerrados: CT- Salaverry, TPS-Espigón Lado 1A, TPS-Espigón Lado 1B, TPS-Espigón Lado  2A, TPS-Espigón Lado 2B,</t>
    </r>
  </si>
  <si>
    <r>
      <t xml:space="preserve">Oleaje anómalo.
</t>
    </r>
    <r>
      <rPr>
        <sz val="10"/>
        <rFont val="Arial"/>
        <family val="2"/>
      </rPr>
      <t>A las 19:00 horas, se cierra totalmente el puerto para toda actividad.
30.08.23. Terminales cerrados: TISUR Amarrradero F, TISUR Muelle C</t>
    </r>
  </si>
  <si>
    <r>
      <t xml:space="preserve">Oleaje anómalo.
</t>
    </r>
    <r>
      <rPr>
        <sz val="10"/>
        <rFont val="Arial"/>
        <family val="2"/>
      </rPr>
      <t>A partir de las 23:00  horas, se cierra totalmente el puerto para toda actividad.
30.08.23. Terminales cerrados: TM CT Mollendo, Monte Azul.</t>
    </r>
  </si>
  <si>
    <r>
      <t xml:space="preserve">Oleaje anómalo.
</t>
    </r>
    <r>
      <rPr>
        <sz val="10"/>
        <rFont val="Arial"/>
        <family val="2"/>
      </rPr>
      <t>A las 20:00 horas, se cierra totalmente el puerto para toda actividad.
30.08.23. Terminales cerrados: Multiboyas PetroPerú, T Multiboyas TLT ,TP Engie, TP SPCC Tablones, TP SPCC  Ilo , TP SPCC Marine Trestle, TP Ilo</t>
    </r>
    <r>
      <rPr>
        <b/>
        <sz val="10"/>
        <rFont val="Arial"/>
        <family val="2"/>
      </rPr>
      <t>.</t>
    </r>
  </si>
  <si>
    <r>
      <t xml:space="preserve">Oleaje anómalo.
</t>
    </r>
    <r>
      <rPr>
        <sz val="10"/>
        <rFont val="Arial"/>
        <family val="2"/>
      </rPr>
      <t>A las12:00 horas, se cierra totalmente el puerto para toda actividad.
30.08.23. Terminales cerrado: TM Consorcio Terminales Eten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</si>
</sst>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dd"/>
    <numFmt numFmtId="165" formatCode="dd/mm/yyyy;@"/>
  </numFmts>
  <fonts count="133">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u/>
      <sz val="10"/>
      <name val="Arial"/>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sz val="10"/>
      <name val="Arial"/>
      <family val="2"/>
    </font>
    <font>
      <sz val="10"/>
      <color theme="1"/>
      <name val="Arial"/>
      <family val="2"/>
    </font>
    <font>
      <b/>
      <u/>
      <sz val="10"/>
      <color theme="10"/>
      <name val="Arial"/>
      <family val="2"/>
    </font>
    <font>
      <sz val="10"/>
      <color theme="1"/>
      <name val="Arial"/>
      <family val="2"/>
    </font>
    <font>
      <sz val="10"/>
      <name val="Arial"/>
      <family val="2"/>
    </font>
    <font>
      <sz val="10"/>
      <name val="Arial"/>
      <family val="2"/>
    </font>
    <font>
      <b/>
      <sz val="10"/>
      <name val="Arial"/>
      <family val="2"/>
    </font>
    <font>
      <sz val="10"/>
      <name val="Arial"/>
      <family val="2"/>
    </font>
    <font>
      <b/>
      <u/>
      <sz val="10"/>
      <color rgb="FF0070C0"/>
      <name val="Arial"/>
      <family val="2"/>
    </font>
    <font>
      <b/>
      <sz val="10"/>
      <name val="Arial"/>
      <family val="2"/>
    </font>
    <font>
      <b/>
      <sz val="10"/>
      <color rgb="FF00B050"/>
      <name val="Arial"/>
      <family val="2"/>
    </font>
    <font>
      <b/>
      <u/>
      <sz val="10"/>
      <color theme="4" tint="-0.249977111117893"/>
      <name val="Arial"/>
      <family val="2"/>
    </font>
    <font>
      <sz val="10"/>
      <color theme="1"/>
      <name val="Frutiger-Light"/>
      <family val="2"/>
    </font>
    <font>
      <sz val="10"/>
      <color theme="0"/>
      <name val="Arial"/>
      <family val="2"/>
    </font>
    <font>
      <sz val="10"/>
      <name val="Arial"/>
    </font>
    <font>
      <b/>
      <sz val="10"/>
      <name val="Arial"/>
    </font>
    <font>
      <sz val="10"/>
      <color theme="1"/>
      <name val="Arial"/>
    </font>
  </fonts>
  <fills count="14">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7B7777"/>
        <bgColor indexed="64"/>
      </patternFill>
    </fill>
  </fills>
  <borders count="16">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s>
  <cellStyleXfs count="32628">
    <xf numFmtId="0" fontId="0" fillId="0" borderId="0"/>
    <xf numFmtId="0" fontId="76" fillId="0" borderId="0" applyNumberFormat="0" applyFill="0" applyBorder="0" applyProtection="0">
      <alignment horizontal="left" vertical="center"/>
    </xf>
    <xf numFmtId="0" fontId="78" fillId="0" borderId="0"/>
    <xf numFmtId="0" fontId="77" fillId="0" borderId="1" applyNumberFormat="0" applyFill="0" applyAlignment="0" applyProtection="0"/>
    <xf numFmtId="0" fontId="75" fillId="0" borderId="0"/>
    <xf numFmtId="43" fontId="79" fillId="0" borderId="0" applyFont="0" applyFill="0" applyBorder="0" applyAlignment="0" applyProtection="0"/>
    <xf numFmtId="0" fontId="86" fillId="0" borderId="1" applyNumberFormat="0" applyFill="0" applyAlignment="0" applyProtection="0"/>
    <xf numFmtId="0" fontId="88" fillId="0" borderId="0" applyNumberFormat="0" applyFill="0" applyBorder="0" applyAlignment="0" applyProtection="0"/>
    <xf numFmtId="0" fontId="74" fillId="0" borderId="0"/>
    <xf numFmtId="0" fontId="73" fillId="0" borderId="0"/>
    <xf numFmtId="0" fontId="72" fillId="0" borderId="0"/>
    <xf numFmtId="0" fontId="82" fillId="0" borderId="0"/>
    <xf numFmtId="0" fontId="82" fillId="0" borderId="0"/>
    <xf numFmtId="0" fontId="71" fillId="0" borderId="0"/>
    <xf numFmtId="43" fontId="79" fillId="0" borderId="0" applyFont="0" applyFill="0" applyBorder="0" applyAlignment="0" applyProtection="0"/>
    <xf numFmtId="0" fontId="71" fillId="0" borderId="0"/>
    <xf numFmtId="0" fontId="70" fillId="0" borderId="0"/>
    <xf numFmtId="0" fontId="70"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9" fillId="0" borderId="0"/>
    <xf numFmtId="43" fontId="79"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8" fillId="0" borderId="0"/>
    <xf numFmtId="43" fontId="79" fillId="0" borderId="0" applyFont="0" applyFill="0" applyBorder="0" applyAlignment="0" applyProtection="0"/>
    <xf numFmtId="0" fontId="68" fillId="0" borderId="0"/>
    <xf numFmtId="0" fontId="68" fillId="0" borderId="0"/>
    <xf numFmtId="0" fontId="68"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7" fillId="0" borderId="0"/>
    <xf numFmtId="43" fontId="79" fillId="0" borderId="0" applyFont="0" applyFill="0" applyBorder="0" applyAlignment="0" applyProtection="0"/>
    <xf numFmtId="0" fontId="67" fillId="0" borderId="0"/>
    <xf numFmtId="0" fontId="67" fillId="0" borderId="0"/>
    <xf numFmtId="0" fontId="67" fillId="0" borderId="0"/>
    <xf numFmtId="0" fontId="66" fillId="0" borderId="0"/>
    <xf numFmtId="0" fontId="66"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43" fontId="79"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43" fontId="79"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43" fontId="79"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1" fillId="0" borderId="0"/>
    <xf numFmtId="0" fontId="60" fillId="0" borderId="0"/>
    <xf numFmtId="0" fontId="60" fillId="0" borderId="0"/>
    <xf numFmtId="0" fontId="60" fillId="0" borderId="0"/>
    <xf numFmtId="0" fontId="59" fillId="0" borderId="0"/>
    <xf numFmtId="0" fontId="58" fillId="0" borderId="0"/>
    <xf numFmtId="0" fontId="57" fillId="0" borderId="0"/>
    <xf numFmtId="0" fontId="56" fillId="0" borderId="0"/>
    <xf numFmtId="0" fontId="55" fillId="0" borderId="0"/>
    <xf numFmtId="0" fontId="88" fillId="0" borderId="0" applyNumberForma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43" fontId="79"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79" fillId="0" borderId="0" applyFont="0" applyFill="0" applyBorder="0" applyAlignment="0" applyProtection="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7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7" fillId="0" borderId="0"/>
    <xf numFmtId="0" fontId="36"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9"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7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4" fillId="0" borderId="0"/>
    <xf numFmtId="0" fontId="23" fillId="0" borderId="0"/>
    <xf numFmtId="0" fontId="22" fillId="0" borderId="0"/>
    <xf numFmtId="0" fontId="21" fillId="0" borderId="0"/>
    <xf numFmtId="0" fontId="20" fillId="0" borderId="0"/>
    <xf numFmtId="0" fontId="19" fillId="0" borderId="0"/>
    <xf numFmtId="0" fontId="17" fillId="0" borderId="0"/>
    <xf numFmtId="0" fontId="16" fillId="0" borderId="0"/>
    <xf numFmtId="0" fontId="16" fillId="0" borderId="0"/>
    <xf numFmtId="0" fontId="15" fillId="0" borderId="0"/>
    <xf numFmtId="0" fontId="13" fillId="0" borderId="0"/>
    <xf numFmtId="0" fontId="13" fillId="0" borderId="0"/>
    <xf numFmtId="0" fontId="12" fillId="0" borderId="0"/>
    <xf numFmtId="0" fontId="11" fillId="0" borderId="0"/>
    <xf numFmtId="0" fontId="11" fillId="0" borderId="0"/>
    <xf numFmtId="0" fontId="9" fillId="0" borderId="0"/>
    <xf numFmtId="0" fontId="3" fillId="0" borderId="0"/>
    <xf numFmtId="0" fontId="3" fillId="0" borderId="0"/>
    <xf numFmtId="0" fontId="3" fillId="0" borderId="0"/>
    <xf numFmtId="0" fontId="3" fillId="0" borderId="0"/>
  </cellStyleXfs>
  <cellXfs count="268">
    <xf numFmtId="0" fontId="0" fillId="0" borderId="0" xfId="0"/>
    <xf numFmtId="0" fontId="81" fillId="0" borderId="0" xfId="0" applyFont="1" applyAlignment="1">
      <alignment horizontal="center" vertical="center" wrapText="1"/>
    </xf>
    <xf numFmtId="14" fontId="83" fillId="2" borderId="0" xfId="1" quotePrefix="1" applyNumberFormat="1" applyFont="1" applyFill="1" applyBorder="1" applyAlignment="1">
      <alignment horizontal="left" vertical="center" wrapText="1"/>
    </xf>
    <xf numFmtId="0" fontId="0" fillId="2" borderId="0" xfId="0" applyFill="1"/>
    <xf numFmtId="0" fontId="83" fillId="2" borderId="0" xfId="0" applyFont="1" applyFill="1" applyAlignment="1">
      <alignment horizontal="center" vertical="center"/>
    </xf>
    <xf numFmtId="1" fontId="80" fillId="2" borderId="0" xfId="0" applyNumberFormat="1" applyFont="1" applyFill="1" applyAlignment="1">
      <alignment horizontal="center" wrapText="1"/>
    </xf>
    <xf numFmtId="14" fontId="102" fillId="2" borderId="0" xfId="0" applyNumberFormat="1" applyFont="1" applyFill="1" applyAlignment="1">
      <alignment vertical="center" wrapText="1"/>
    </xf>
    <xf numFmtId="14" fontId="0" fillId="2" borderId="0" xfId="0" applyNumberFormat="1" applyFill="1"/>
    <xf numFmtId="49" fontId="80" fillId="0" borderId="2" xfId="5" applyNumberFormat="1" applyFont="1" applyFill="1" applyBorder="1" applyAlignment="1">
      <alignment horizontal="center" vertical="center" wrapText="1"/>
    </xf>
    <xf numFmtId="14" fontId="82" fillId="0" borderId="2" xfId="6" applyNumberFormat="1" applyFont="1" applyFill="1" applyBorder="1" applyAlignment="1">
      <alignment horizontal="center" vertical="center" wrapText="1"/>
    </xf>
    <xf numFmtId="164" fontId="83" fillId="0" borderId="2" xfId="6" applyNumberFormat="1" applyFont="1" applyFill="1" applyBorder="1" applyAlignment="1">
      <alignment horizontal="left" vertical="center" wrapText="1"/>
    </xf>
    <xf numFmtId="164" fontId="85" fillId="0" borderId="2" xfId="6" applyNumberFormat="1" applyFont="1" applyFill="1" applyBorder="1" applyAlignment="1">
      <alignment vertical="center" wrapText="1"/>
    </xf>
    <xf numFmtId="164" fontId="89"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left" vertical="center" wrapText="1"/>
    </xf>
    <xf numFmtId="0" fontId="92" fillId="2" borderId="0" xfId="0" applyFont="1" applyFill="1" applyAlignment="1">
      <alignment horizontal="center" vertical="center"/>
    </xf>
    <xf numFmtId="0" fontId="83" fillId="2" borderId="0" xfId="2840" applyFont="1" applyFill="1" applyAlignment="1">
      <alignment horizontal="center" vertical="center"/>
    </xf>
    <xf numFmtId="0" fontId="92" fillId="2" borderId="0" xfId="2841" applyFont="1" applyFill="1" applyAlignment="1">
      <alignment horizontal="center" vertical="center" wrapText="1"/>
    </xf>
    <xf numFmtId="0" fontId="95" fillId="2" borderId="0" xfId="2841" applyFont="1" applyFill="1" applyAlignment="1">
      <alignment horizontal="center" vertical="center" wrapText="1"/>
    </xf>
    <xf numFmtId="0" fontId="43" fillId="2" borderId="0" xfId="2841" applyFill="1"/>
    <xf numFmtId="14" fontId="0" fillId="0" borderId="0" xfId="0" applyNumberFormat="1"/>
    <xf numFmtId="0" fontId="0" fillId="0" borderId="0" xfId="0" applyAlignment="1">
      <alignment wrapText="1"/>
    </xf>
    <xf numFmtId="14" fontId="82" fillId="0" borderId="0" xfId="1" applyNumberFormat="1" applyFont="1" applyFill="1" applyBorder="1" applyAlignment="1">
      <alignment horizontal="left" vertical="center" wrapText="1"/>
    </xf>
    <xf numFmtId="0" fontId="103" fillId="2" borderId="0" xfId="0" applyFont="1" applyFill="1" applyAlignment="1">
      <alignment horizontal="center" vertical="center" wrapText="1"/>
    </xf>
    <xf numFmtId="0" fontId="91" fillId="2" borderId="0" xfId="8152" applyFont="1" applyFill="1" applyAlignment="1">
      <alignment horizontal="center" vertical="center" wrapText="1"/>
    </xf>
    <xf numFmtId="0" fontId="37" fillId="0" borderId="0" xfId="8152"/>
    <xf numFmtId="0" fontId="37" fillId="0" borderId="0" xfId="8152" applyAlignment="1">
      <alignment wrapText="1"/>
    </xf>
    <xf numFmtId="0" fontId="37" fillId="2" borderId="0" xfId="8152" applyFill="1"/>
    <xf numFmtId="0" fontId="80" fillId="2" borderId="0" xfId="8152" applyFont="1" applyFill="1" applyAlignment="1">
      <alignment horizontal="center" vertical="center" wrapText="1"/>
    </xf>
    <xf numFmtId="0" fontId="90" fillId="2" borderId="0" xfId="8152" applyFont="1" applyFill="1"/>
    <xf numFmtId="0" fontId="90" fillId="2" borderId="0" xfId="8152" applyFont="1" applyFill="1" applyAlignment="1">
      <alignment wrapText="1"/>
    </xf>
    <xf numFmtId="14" fontId="37" fillId="2" borderId="0" xfId="8152" applyNumberFormat="1" applyFill="1"/>
    <xf numFmtId="0" fontId="37" fillId="2" borderId="0" xfId="8152" applyFill="1" applyAlignment="1">
      <alignment wrapText="1"/>
    </xf>
    <xf numFmtId="164" fontId="83" fillId="0" borderId="2" xfId="6" applyNumberFormat="1" applyFont="1" applyFill="1" applyBorder="1" applyAlignment="1" applyProtection="1">
      <alignment horizontal="left" vertical="center" wrapText="1"/>
      <protection locked="0"/>
    </xf>
    <xf numFmtId="164" fontId="82" fillId="0" borderId="2" xfId="6" applyNumberFormat="1" applyFont="1" applyFill="1" applyBorder="1" applyAlignment="1" applyProtection="1">
      <alignment vertical="center" wrapText="1"/>
      <protection locked="0"/>
    </xf>
    <xf numFmtId="164" fontId="88" fillId="0" borderId="2" xfId="7" applyNumberFormat="1" applyFill="1" applyBorder="1" applyAlignment="1">
      <alignment horizontal="center" vertical="center" wrapText="1"/>
    </xf>
    <xf numFmtId="49" fontId="80" fillId="0" borderId="2" xfId="1" applyNumberFormat="1" applyFont="1" applyFill="1" applyBorder="1" applyAlignment="1">
      <alignment horizontal="center" vertical="center" wrapText="1"/>
    </xf>
    <xf numFmtId="49" fontId="80" fillId="0" borderId="2" xfId="3" applyNumberFormat="1" applyFont="1" applyFill="1" applyBorder="1" applyAlignment="1">
      <alignment horizontal="center" vertical="center" wrapText="1"/>
    </xf>
    <xf numFmtId="164" fontId="82" fillId="0" borderId="2" xfId="6"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horizontal="left" vertical="center" wrapText="1"/>
      <protection locked="0"/>
    </xf>
    <xf numFmtId="164" fontId="89" fillId="0" borderId="2" xfId="3" applyNumberFormat="1" applyFont="1" applyFill="1" applyBorder="1" applyAlignment="1" applyProtection="1">
      <alignment horizontal="center" vertical="center" wrapText="1"/>
      <protection locked="0"/>
    </xf>
    <xf numFmtId="0" fontId="88" fillId="0" borderId="2" xfId="7" applyFill="1" applyBorder="1" applyAlignment="1">
      <alignment horizontal="center" vertical="center" wrapText="1"/>
    </xf>
    <xf numFmtId="14" fontId="82" fillId="0" borderId="2" xfId="3" applyNumberFormat="1" applyFont="1" applyFill="1" applyBorder="1" applyAlignment="1" applyProtection="1">
      <alignment horizontal="center" vertical="center" wrapText="1"/>
      <protection locked="0"/>
    </xf>
    <xf numFmtId="164" fontId="85" fillId="0" borderId="2" xfId="6" applyNumberFormat="1" applyFont="1" applyFill="1" applyBorder="1" applyAlignment="1" applyProtection="1">
      <alignment vertical="center" wrapText="1"/>
      <protection locked="0"/>
    </xf>
    <xf numFmtId="164" fontId="85" fillId="0" borderId="2" xfId="3" applyNumberFormat="1" applyFont="1" applyFill="1" applyBorder="1" applyAlignment="1" applyProtection="1">
      <alignment horizontal="left" vertical="center" wrapText="1"/>
      <protection locked="0"/>
    </xf>
    <xf numFmtId="164" fontId="83" fillId="0" borderId="2" xfId="3" applyNumberFormat="1" applyFont="1" applyFill="1" applyBorder="1" applyAlignment="1" applyProtection="1">
      <alignment horizontal="left" vertical="center" wrapText="1"/>
      <protection locked="0"/>
    </xf>
    <xf numFmtId="164" fontId="80" fillId="0" borderId="2" xfId="3" applyNumberFormat="1" applyFont="1" applyFill="1" applyBorder="1" applyAlignment="1" applyProtection="1">
      <alignment vertical="center" wrapText="1"/>
      <protection locked="0"/>
    </xf>
    <xf numFmtId="164" fontId="85" fillId="0" borderId="2" xfId="6" applyNumberFormat="1" applyFont="1" applyFill="1" applyBorder="1" applyAlignment="1" applyProtection="1">
      <alignment horizontal="left" vertical="center" wrapText="1"/>
      <protection locked="0"/>
    </xf>
    <xf numFmtId="164" fontId="82" fillId="0" borderId="2" xfId="3" applyNumberFormat="1" applyFont="1" applyFill="1" applyBorder="1" applyAlignment="1" applyProtection="1">
      <alignment horizontal="justify" vertical="center" wrapText="1"/>
      <protection locked="0"/>
    </xf>
    <xf numFmtId="14" fontId="87" fillId="0" borderId="4" xfId="6" applyNumberFormat="1" applyFont="1" applyFill="1" applyBorder="1" applyAlignment="1">
      <alignment horizontal="center" vertical="center" wrapText="1"/>
    </xf>
    <xf numFmtId="164" fontId="87" fillId="0" borderId="4" xfId="6" applyNumberFormat="1" applyFont="1" applyFill="1" applyBorder="1" applyAlignment="1">
      <alignment horizontal="center" vertical="center" wrapText="1"/>
    </xf>
    <xf numFmtId="49" fontId="80" fillId="0" borderId="5" xfId="3" applyNumberFormat="1" applyFont="1" applyFill="1" applyBorder="1" applyAlignment="1">
      <alignment horizontal="center" vertical="center" wrapText="1"/>
    </xf>
    <xf numFmtId="164" fontId="87" fillId="0" borderId="4" xfId="3" applyNumberFormat="1" applyFont="1" applyFill="1" applyBorder="1" applyAlignment="1">
      <alignment horizontal="center" vertical="center" wrapText="1"/>
    </xf>
    <xf numFmtId="164" fontId="87" fillId="0" borderId="7" xfId="3" applyNumberFormat="1" applyFont="1" applyFill="1" applyBorder="1" applyAlignment="1">
      <alignment horizontal="center" vertical="center" wrapText="1"/>
    </xf>
    <xf numFmtId="14" fontId="87" fillId="0" borderId="6" xfId="6" applyNumberFormat="1" applyFont="1" applyFill="1" applyBorder="1" applyAlignment="1">
      <alignment horizontal="center" vertical="center" wrapText="1"/>
    </xf>
    <xf numFmtId="1" fontId="82" fillId="0" borderId="2" xfId="6" applyNumberFormat="1" applyFont="1" applyFill="1" applyBorder="1" applyAlignment="1">
      <alignment horizontal="center" vertical="center" wrapText="1"/>
    </xf>
    <xf numFmtId="0" fontId="87" fillId="0" borderId="6" xfId="3" applyNumberFormat="1" applyFont="1" applyFill="1" applyBorder="1" applyAlignment="1">
      <alignment horizontal="center" vertical="center" wrapText="1"/>
    </xf>
    <xf numFmtId="0" fontId="97" fillId="2" borderId="0" xfId="0" applyFont="1" applyFill="1"/>
    <xf numFmtId="0" fontId="110" fillId="5" borderId="2" xfId="0" applyFont="1" applyFill="1" applyBorder="1" applyAlignment="1">
      <alignment horizontal="center" wrapText="1"/>
    </xf>
    <xf numFmtId="0" fontId="110" fillId="6" borderId="2" xfId="0" applyFont="1" applyFill="1" applyBorder="1" applyAlignment="1">
      <alignment horizontal="center" wrapText="1"/>
    </xf>
    <xf numFmtId="0" fontId="109" fillId="3" borderId="2" xfId="0" applyFont="1" applyFill="1" applyBorder="1" applyAlignment="1">
      <alignment horizontal="center" vertical="center"/>
    </xf>
    <xf numFmtId="0" fontId="108" fillId="4" borderId="2" xfId="0" applyFont="1" applyFill="1" applyBorder="1"/>
    <xf numFmtId="0" fontId="108" fillId="4" borderId="2" xfId="0" applyFont="1" applyFill="1" applyBorder="1" applyAlignment="1">
      <alignment horizontal="center"/>
    </xf>
    <xf numFmtId="0" fontId="107" fillId="7" borderId="2" xfId="0" applyFont="1" applyFill="1" applyBorder="1" applyAlignment="1">
      <alignment horizontal="center"/>
    </xf>
    <xf numFmtId="0" fontId="110" fillId="5" borderId="2" xfId="0" applyFont="1" applyFill="1" applyBorder="1" applyAlignment="1">
      <alignment horizontal="center"/>
    </xf>
    <xf numFmtId="0" fontId="110" fillId="6" borderId="2" xfId="0" applyFont="1" applyFill="1" applyBorder="1" applyAlignment="1">
      <alignment horizontal="center"/>
    </xf>
    <xf numFmtId="0" fontId="112" fillId="4" borderId="2" xfId="0" applyFont="1" applyFill="1" applyBorder="1" applyAlignment="1">
      <alignment horizontal="center"/>
    </xf>
    <xf numFmtId="0" fontId="98" fillId="2" borderId="0" xfId="2842" applyFont="1" applyFill="1" applyAlignment="1">
      <alignment wrapText="1"/>
    </xf>
    <xf numFmtId="164" fontId="82" fillId="0" borderId="2" xfId="3" applyNumberFormat="1" applyFont="1" applyFill="1" applyBorder="1" applyAlignment="1" applyProtection="1">
      <alignment horizontal="left" vertical="center" wrapText="1"/>
      <protection locked="0"/>
    </xf>
    <xf numFmtId="164" fontId="85" fillId="0" borderId="2" xfId="3" applyNumberFormat="1" applyFont="1" applyFill="1" applyBorder="1" applyAlignment="1" applyProtection="1">
      <alignment vertical="center" wrapText="1"/>
      <protection locked="0"/>
    </xf>
    <xf numFmtId="164" fontId="85" fillId="0" borderId="4" xfId="3" applyNumberFormat="1" applyFont="1" applyFill="1" applyBorder="1" applyAlignment="1" applyProtection="1">
      <alignment horizontal="left" vertical="center" wrapText="1"/>
      <protection locked="0"/>
    </xf>
    <xf numFmtId="164" fontId="88" fillId="0" borderId="4" xfId="7" applyNumberFormat="1" applyFill="1" applyBorder="1" applyAlignment="1">
      <alignment horizontal="center" vertical="center" wrapText="1"/>
    </xf>
    <xf numFmtId="164" fontId="83" fillId="0" borderId="4" xfId="6" applyNumberFormat="1" applyFont="1" applyFill="1" applyBorder="1" applyAlignment="1" applyProtection="1">
      <alignment horizontal="left" vertical="center" wrapText="1"/>
      <protection locked="0"/>
    </xf>
    <xf numFmtId="49" fontId="80" fillId="0" borderId="4" xfId="1" applyNumberFormat="1" applyFont="1" applyFill="1" applyBorder="1" applyAlignment="1">
      <alignment horizontal="center" vertical="center" wrapText="1"/>
    </xf>
    <xf numFmtId="164" fontId="82" fillId="0" borderId="4"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pplyProtection="1">
      <alignment horizontal="justify" vertical="center" wrapText="1"/>
      <protection locked="0"/>
    </xf>
    <xf numFmtId="164" fontId="82" fillId="0" borderId="2" xfId="6" applyNumberFormat="1" applyFont="1" applyFill="1" applyBorder="1" applyAlignment="1">
      <alignment horizontal="justify" vertical="center" wrapText="1"/>
    </xf>
    <xf numFmtId="164" fontId="83" fillId="0" borderId="4" xfId="3" applyNumberFormat="1" applyFont="1" applyFill="1" applyBorder="1" applyAlignment="1" applyProtection="1">
      <alignment horizontal="left" vertical="center" wrapText="1"/>
      <protection locked="0"/>
    </xf>
    <xf numFmtId="0" fontId="107" fillId="3" borderId="4" xfId="0" applyFont="1" applyFill="1" applyBorder="1" applyAlignment="1">
      <alignment horizontal="center"/>
    </xf>
    <xf numFmtId="0" fontId="23" fillId="2" borderId="0" xfId="32609" applyFill="1"/>
    <xf numFmtId="2" fontId="113" fillId="2" borderId="0" xfId="0" applyNumberFormat="1" applyFont="1" applyFill="1"/>
    <xf numFmtId="1" fontId="0" fillId="2" borderId="0" xfId="0" applyNumberFormat="1" applyFill="1"/>
    <xf numFmtId="0" fontId="23" fillId="4" borderId="2" xfId="0" applyFont="1" applyFill="1" applyBorder="1"/>
    <xf numFmtId="0" fontId="23" fillId="2" borderId="2" xfId="0" applyFont="1" applyFill="1" applyBorder="1" applyAlignment="1">
      <alignment horizontal="center" vertical="center"/>
    </xf>
    <xf numFmtId="0" fontId="23" fillId="0" borderId="2" xfId="0" applyFont="1" applyBorder="1" applyAlignment="1">
      <alignment horizontal="center" vertical="center"/>
    </xf>
    <xf numFmtId="1" fontId="23" fillId="0" borderId="2" xfId="0" applyNumberFormat="1" applyFont="1" applyBorder="1" applyAlignment="1">
      <alignment horizontal="center" vertical="center"/>
    </xf>
    <xf numFmtId="1" fontId="107" fillId="7" borderId="2" xfId="0" applyNumberFormat="1" applyFont="1" applyFill="1" applyBorder="1" applyAlignment="1">
      <alignment horizontal="center"/>
    </xf>
    <xf numFmtId="164" fontId="82" fillId="0" borderId="4" xfId="6" applyNumberFormat="1" applyFont="1" applyFill="1" applyBorder="1" applyAlignment="1" applyProtection="1">
      <alignment horizontal="left" vertical="center" wrapText="1"/>
      <protection locked="0"/>
    </xf>
    <xf numFmtId="0" fontId="114" fillId="0" borderId="0" xfId="0" applyFont="1"/>
    <xf numFmtId="164" fontId="82" fillId="0" borderId="2" xfId="3" applyNumberFormat="1" applyFont="1" applyFill="1" applyBorder="1" applyAlignment="1">
      <alignment horizontal="left" vertical="center" wrapText="1"/>
    </xf>
    <xf numFmtId="164" fontId="82" fillId="0" borderId="4" xfId="3" applyNumberFormat="1" applyFont="1" applyFill="1" applyBorder="1" applyAlignment="1" applyProtection="1">
      <alignment horizontal="left" vertical="center" wrapText="1"/>
      <protection locked="0"/>
    </xf>
    <xf numFmtId="1" fontId="85" fillId="0" borderId="4" xfId="5" applyNumberFormat="1" applyFont="1" applyFill="1" applyBorder="1" applyAlignment="1" applyProtection="1">
      <alignment horizontal="center" vertical="center" wrapText="1"/>
      <protection locked="0"/>
    </xf>
    <xf numFmtId="1" fontId="85" fillId="0" borderId="2" xfId="5" applyNumberFormat="1" applyFont="1" applyFill="1" applyBorder="1" applyAlignment="1" applyProtection="1">
      <alignment horizontal="center" vertical="center" wrapText="1"/>
      <protection locked="0"/>
    </xf>
    <xf numFmtId="1" fontId="85" fillId="0" borderId="2" xfId="5" quotePrefix="1" applyNumberFormat="1" applyFont="1" applyFill="1" applyBorder="1" applyAlignment="1" applyProtection="1">
      <alignment horizontal="center" vertical="center" wrapText="1"/>
      <protection locked="0"/>
    </xf>
    <xf numFmtId="3" fontId="85" fillId="0" borderId="2" xfId="5" applyNumberFormat="1" applyFont="1" applyFill="1" applyBorder="1" applyAlignment="1" applyProtection="1">
      <alignment horizontal="center" vertical="center" wrapText="1"/>
      <protection locked="0"/>
    </xf>
    <xf numFmtId="164" fontId="82" fillId="0" borderId="2" xfId="3" applyNumberFormat="1" applyFont="1" applyFill="1" applyBorder="1" applyAlignment="1">
      <alignment horizontal="center" vertical="center" wrapText="1"/>
    </xf>
    <xf numFmtId="0" fontId="18" fillId="4" borderId="2" xfId="0" applyFont="1" applyFill="1" applyBorder="1" applyAlignment="1">
      <alignment wrapText="1"/>
    </xf>
    <xf numFmtId="0" fontId="0" fillId="0" borderId="0" xfId="0" pivotButton="1"/>
    <xf numFmtId="0" fontId="0" fillId="0" borderId="0" xfId="0" applyAlignment="1">
      <alignment horizontal="left"/>
    </xf>
    <xf numFmtId="0" fontId="91" fillId="2" borderId="0" xfId="32614" applyFont="1" applyFill="1" applyAlignment="1">
      <alignment horizontal="center" vertical="center" wrapText="1"/>
    </xf>
    <xf numFmtId="0" fontId="17" fillId="2" borderId="0" xfId="32614" applyFill="1"/>
    <xf numFmtId="0" fontId="17" fillId="2" borderId="0" xfId="32614" applyFill="1" applyAlignment="1">
      <alignment wrapText="1"/>
    </xf>
    <xf numFmtId="0" fontId="80" fillId="2" borderId="0" xfId="32614" applyFont="1" applyFill="1" applyAlignment="1">
      <alignment horizontal="center" vertical="center" wrapText="1"/>
    </xf>
    <xf numFmtId="0" fontId="83" fillId="2" borderId="0" xfId="32614" applyFont="1" applyFill="1" applyAlignment="1">
      <alignment horizontal="center" vertical="center"/>
    </xf>
    <xf numFmtId="0" fontId="90" fillId="2" borderId="0" xfId="32614" applyFont="1" applyFill="1"/>
    <xf numFmtId="0" fontId="90" fillId="2" borderId="0" xfId="32614" applyFont="1" applyFill="1" applyAlignment="1">
      <alignment wrapText="1"/>
    </xf>
    <xf numFmtId="0" fontId="17" fillId="0" borderId="0" xfId="32614"/>
    <xf numFmtId="0" fontId="17" fillId="0" borderId="0" xfId="32614" applyAlignment="1">
      <alignment wrapText="1"/>
    </xf>
    <xf numFmtId="165" fontId="82" fillId="0" borderId="2" xfId="3" applyNumberFormat="1" applyFont="1" applyFill="1" applyBorder="1" applyAlignment="1">
      <alignment horizontal="center" vertical="center" wrapText="1"/>
    </xf>
    <xf numFmtId="164" fontId="106" fillId="0" borderId="2" xfId="3" applyNumberFormat="1" applyFont="1" applyFill="1" applyBorder="1" applyAlignment="1">
      <alignment horizontal="center" vertical="center" wrapText="1"/>
    </xf>
    <xf numFmtId="49" fontId="80" fillId="0" borderId="2" xfId="6" applyNumberFormat="1" applyFont="1" applyFill="1" applyBorder="1" applyAlignment="1">
      <alignment horizontal="center" vertical="center" wrapText="1"/>
    </xf>
    <xf numFmtId="164" fontId="106" fillId="0" borderId="2" xfId="3" applyNumberFormat="1" applyFont="1" applyFill="1" applyBorder="1" applyAlignment="1" applyProtection="1">
      <alignment horizontal="center" vertical="center" wrapText="1"/>
      <protection locked="0"/>
    </xf>
    <xf numFmtId="0" fontId="82" fillId="0" borderId="2" xfId="0" applyFont="1" applyBorder="1" applyAlignment="1">
      <alignment vertical="center" wrapText="1"/>
    </xf>
    <xf numFmtId="0" fontId="85" fillId="0" borderId="2" xfId="0" applyFont="1" applyBorder="1" applyAlignment="1">
      <alignment horizontal="left" vertical="center" wrapText="1"/>
    </xf>
    <xf numFmtId="0" fontId="106" fillId="0" borderId="2" xfId="0" applyFont="1" applyBorder="1" applyAlignment="1">
      <alignment horizontal="center" vertical="center" wrapText="1"/>
    </xf>
    <xf numFmtId="0" fontId="85" fillId="0" borderId="5" xfId="0" applyFont="1" applyBorder="1" applyAlignment="1">
      <alignment vertical="center" wrapText="1"/>
    </xf>
    <xf numFmtId="0" fontId="88" fillId="0" borderId="0" xfId="7" applyFill="1" applyBorder="1" applyAlignment="1">
      <alignment horizontal="left"/>
    </xf>
    <xf numFmtId="0" fontId="80" fillId="0" borderId="3" xfId="95" applyFont="1" applyBorder="1" applyAlignment="1">
      <alignment horizontal="center" vertical="center"/>
    </xf>
    <xf numFmtId="0" fontId="82" fillId="0" borderId="2" xfId="2843" applyFont="1" applyBorder="1" applyAlignment="1">
      <alignment horizontal="justify" vertical="center" wrapText="1"/>
    </xf>
    <xf numFmtId="0" fontId="14" fillId="4" borderId="2" xfId="0" applyFont="1" applyFill="1" applyBorder="1"/>
    <xf numFmtId="1" fontId="83" fillId="0" borderId="2" xfId="3" applyNumberFormat="1" applyFont="1" applyFill="1" applyBorder="1" applyAlignment="1" applyProtection="1">
      <alignment horizontal="center" vertical="center" wrapText="1"/>
      <protection locked="0"/>
    </xf>
    <xf numFmtId="0" fontId="117" fillId="0" borderId="8" xfId="0" applyFont="1" applyBorder="1" applyAlignment="1">
      <alignment horizontal="center" vertical="center" wrapText="1"/>
    </xf>
    <xf numFmtId="0" fontId="117" fillId="0" borderId="9" xfId="0" applyFont="1" applyBorder="1" applyAlignment="1">
      <alignment horizontal="center" vertical="center" wrapText="1"/>
    </xf>
    <xf numFmtId="164" fontId="118" fillId="0" borderId="2" xfId="7" applyNumberFormat="1" applyFont="1" applyFill="1" applyBorder="1" applyAlignment="1">
      <alignment horizontal="center" vertical="center" wrapText="1"/>
    </xf>
    <xf numFmtId="49" fontId="117" fillId="0" borderId="2" xfId="1" applyNumberFormat="1" applyFont="1" applyFill="1" applyBorder="1" applyAlignment="1">
      <alignment horizontal="center" vertical="center" wrapText="1"/>
    </xf>
    <xf numFmtId="49" fontId="117" fillId="0" borderId="5" xfId="3" applyNumberFormat="1" applyFont="1" applyFill="1" applyBorder="1" applyAlignment="1">
      <alignment horizontal="center" vertical="center" wrapText="1"/>
    </xf>
    <xf numFmtId="0" fontId="85" fillId="0" borderId="3" xfId="0" applyFont="1" applyBorder="1" applyAlignment="1">
      <alignment horizontal="left" vertical="center" wrapText="1"/>
    </xf>
    <xf numFmtId="0" fontId="80" fillId="0" borderId="2" xfId="0" applyFont="1" applyBorder="1" applyAlignment="1">
      <alignment horizontal="justify" vertical="center" wrapText="1"/>
    </xf>
    <xf numFmtId="0" fontId="80" fillId="0" borderId="3" xfId="0" applyFont="1" applyBorder="1" applyAlignment="1">
      <alignment horizontal="justify" vertical="center" wrapText="1"/>
    </xf>
    <xf numFmtId="164" fontId="88" fillId="0" borderId="2" xfId="7" applyNumberFormat="1" applyFill="1" applyBorder="1" applyAlignment="1" applyProtection="1">
      <alignment horizontal="center" vertical="center" wrapText="1"/>
      <protection locked="0"/>
    </xf>
    <xf numFmtId="0" fontId="114" fillId="10" borderId="3" xfId="0" applyFont="1" applyFill="1" applyBorder="1" applyAlignment="1">
      <alignment horizontal="center"/>
    </xf>
    <xf numFmtId="0" fontId="10" fillId="11" borderId="2" xfId="0" applyFont="1" applyFill="1" applyBorder="1"/>
    <xf numFmtId="14" fontId="83" fillId="0" borderId="0" xfId="1" quotePrefix="1" applyNumberFormat="1" applyFont="1" applyFill="1" applyBorder="1" applyAlignment="1">
      <alignment horizontal="left" vertical="center" wrapText="1"/>
    </xf>
    <xf numFmtId="49" fontId="119" fillId="0" borderId="2" xfId="1" applyNumberFormat="1" applyFont="1" applyFill="1" applyBorder="1" applyAlignment="1">
      <alignment horizontal="center" vertical="center" wrapText="1"/>
    </xf>
    <xf numFmtId="49" fontId="119" fillId="0" borderId="5" xfId="3" applyNumberFormat="1" applyFont="1" applyFill="1" applyBorder="1" applyAlignment="1">
      <alignment horizontal="center" vertical="center" wrapText="1"/>
    </xf>
    <xf numFmtId="0" fontId="8" fillId="0" borderId="2" xfId="0" applyFont="1" applyBorder="1"/>
    <xf numFmtId="164" fontId="80" fillId="0" borderId="2" xfId="6" applyNumberFormat="1" applyFont="1" applyFill="1" applyBorder="1" applyAlignment="1" applyProtection="1">
      <alignment horizontal="left" vertical="center" wrapText="1"/>
      <protection locked="0"/>
    </xf>
    <xf numFmtId="0" fontId="83" fillId="0" borderId="14" xfId="0" applyFont="1" applyBorder="1" applyAlignment="1">
      <alignment vertical="center" wrapText="1"/>
    </xf>
    <xf numFmtId="1" fontId="82" fillId="0" borderId="0" xfId="0" applyNumberFormat="1" applyFont="1" applyAlignment="1" applyProtection="1">
      <alignment horizontal="center" vertical="center" wrapText="1"/>
      <protection locked="0"/>
    </xf>
    <xf numFmtId="14" fontId="84" fillId="0" borderId="0" xfId="0" applyNumberFormat="1" applyFont="1" applyAlignment="1">
      <alignment vertical="center" wrapText="1"/>
    </xf>
    <xf numFmtId="14" fontId="101"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0" fontId="83" fillId="0" borderId="0" xfId="32617" applyFont="1" applyAlignment="1">
      <alignment horizontal="center" vertical="center"/>
    </xf>
    <xf numFmtId="1" fontId="85" fillId="0" borderId="0" xfId="0" applyNumberFormat="1" applyFont="1" applyAlignment="1">
      <alignment wrapText="1"/>
    </xf>
    <xf numFmtId="0" fontId="80" fillId="0" borderId="0" xfId="0" applyFont="1" applyAlignment="1">
      <alignment vertical="center" wrapText="1"/>
    </xf>
    <xf numFmtId="0" fontId="80" fillId="0" borderId="0" xfId="0" applyFont="1" applyAlignment="1">
      <alignment horizontal="center" wrapText="1"/>
    </xf>
    <xf numFmtId="49" fontId="80" fillId="0" borderId="0" xfId="0" applyNumberFormat="1" applyFont="1" applyAlignment="1">
      <alignment horizontal="left" vertical="center" wrapText="1"/>
    </xf>
    <xf numFmtId="49" fontId="119" fillId="0" borderId="0" xfId="3" applyNumberFormat="1" applyFont="1" applyFill="1" applyBorder="1" applyAlignment="1">
      <alignment horizontal="center" vertical="center" wrapText="1"/>
    </xf>
    <xf numFmtId="1" fontId="82" fillId="0" borderId="9" xfId="7" applyNumberFormat="1" applyFont="1" applyFill="1" applyBorder="1" applyAlignment="1" applyProtection="1">
      <alignment horizontal="center" vertical="center"/>
      <protection locked="0"/>
    </xf>
    <xf numFmtId="1" fontId="122" fillId="0" borderId="2" xfId="5" applyNumberFormat="1" applyFont="1" applyFill="1" applyBorder="1" applyAlignment="1" applyProtection="1">
      <alignment horizontal="center" vertical="center" wrapText="1"/>
      <protection locked="0"/>
    </xf>
    <xf numFmtId="164" fontId="121" fillId="0" borderId="2" xfId="6" applyNumberFormat="1" applyFont="1" applyFill="1" applyBorder="1" applyAlignment="1" applyProtection="1">
      <alignment horizontal="left" vertical="center" wrapText="1"/>
      <protection locked="0"/>
    </xf>
    <xf numFmtId="14" fontId="82" fillId="0" borderId="2" xfId="3" applyNumberFormat="1" applyFont="1" applyFill="1" applyBorder="1" applyAlignment="1">
      <alignment horizontal="center" vertical="center" wrapText="1"/>
    </xf>
    <xf numFmtId="14" fontId="116" fillId="0" borderId="2" xfId="3" applyNumberFormat="1" applyFont="1" applyFill="1" applyBorder="1" applyAlignment="1" applyProtection="1">
      <alignment horizontal="center" vertical="center" wrapText="1"/>
      <protection locked="0"/>
    </xf>
    <xf numFmtId="14" fontId="120" fillId="0" borderId="2" xfId="3" applyNumberFormat="1" applyFont="1" applyFill="1" applyBorder="1" applyAlignment="1" applyProtection="1">
      <alignment horizontal="center" vertical="center" wrapText="1"/>
      <protection locked="0"/>
    </xf>
    <xf numFmtId="14" fontId="123" fillId="0" borderId="2" xfId="3" applyNumberFormat="1" applyFont="1" applyFill="1" applyBorder="1" applyAlignment="1" applyProtection="1">
      <alignment horizontal="center" vertical="center" wrapText="1"/>
      <protection locked="0"/>
    </xf>
    <xf numFmtId="1" fontId="0" fillId="0" borderId="0" xfId="0" applyNumberFormat="1"/>
    <xf numFmtId="0" fontId="83" fillId="0" borderId="0" xfId="0" applyFont="1" applyAlignment="1">
      <alignment horizontal="center" vertical="center"/>
    </xf>
    <xf numFmtId="0" fontId="97" fillId="0" borderId="0" xfId="0" applyFont="1"/>
    <xf numFmtId="164" fontId="85" fillId="0" borderId="2" xfId="6" applyNumberFormat="1" applyFont="1" applyFill="1" applyBorder="1" applyAlignment="1" applyProtection="1">
      <alignment horizontal="justify" vertical="center" wrapText="1"/>
      <protection locked="0"/>
    </xf>
    <xf numFmtId="1" fontId="85" fillId="0" borderId="4" xfId="5" quotePrefix="1" applyNumberFormat="1" applyFont="1" applyFill="1" applyBorder="1" applyAlignment="1" applyProtection="1">
      <alignment horizontal="center" vertical="center" wrapText="1"/>
      <protection locked="0"/>
    </xf>
    <xf numFmtId="3" fontId="85" fillId="0" borderId="4" xfId="5" applyNumberFormat="1" applyFont="1" applyFill="1" applyBorder="1" applyAlignment="1" applyProtection="1">
      <alignment horizontal="center" vertical="center" wrapText="1"/>
      <protection locked="0"/>
    </xf>
    <xf numFmtId="164" fontId="85" fillId="0" borderId="4" xfId="6" applyNumberFormat="1" applyFont="1" applyFill="1" applyBorder="1" applyAlignment="1" applyProtection="1">
      <alignment horizontal="left" vertical="center" wrapText="1"/>
      <protection locked="0"/>
    </xf>
    <xf numFmtId="1" fontId="122" fillId="0" borderId="4" xfId="5" applyNumberFormat="1" applyFont="1" applyFill="1" applyBorder="1" applyAlignment="1" applyProtection="1">
      <alignment horizontal="center" vertical="center" wrapText="1"/>
      <protection locked="0"/>
    </xf>
    <xf numFmtId="164" fontId="83" fillId="0" borderId="2" xfId="3" applyNumberFormat="1" applyFont="1" applyFill="1" applyBorder="1" applyAlignment="1" applyProtection="1">
      <alignment vertical="center" wrapText="1"/>
      <protection locked="0"/>
    </xf>
    <xf numFmtId="164" fontId="87" fillId="0" borderId="6" xfId="0" applyNumberFormat="1" applyFont="1" applyBorder="1" applyAlignment="1">
      <alignment horizontal="center" vertical="center" wrapText="1"/>
    </xf>
    <xf numFmtId="164" fontId="87" fillId="0" borderId="2" xfId="0" applyNumberFormat="1" applyFont="1" applyBorder="1" applyAlignment="1">
      <alignment horizontal="center" vertical="center" wrapText="1"/>
    </xf>
    <xf numFmtId="164" fontId="87" fillId="0" borderId="4" xfId="0" applyNumberFormat="1" applyFont="1" applyBorder="1" applyAlignment="1">
      <alignment horizontal="center" vertical="center" wrapText="1"/>
    </xf>
    <xf numFmtId="164" fontId="87" fillId="0" borderId="4" xfId="0" applyNumberFormat="1" applyFont="1" applyBorder="1" applyAlignment="1">
      <alignment horizontal="center" vertical="center"/>
    </xf>
    <xf numFmtId="1" fontId="87" fillId="0" borderId="4" xfId="0" applyNumberFormat="1" applyFont="1" applyBorder="1" applyAlignment="1">
      <alignment horizontal="center" vertical="center"/>
    </xf>
    <xf numFmtId="49" fontId="87" fillId="0" borderId="4" xfId="0" applyNumberFormat="1" applyFont="1" applyBorder="1" applyAlignment="1">
      <alignment horizontal="center" vertical="center" wrapText="1"/>
    </xf>
    <xf numFmtId="49" fontId="87" fillId="0" borderId="7" xfId="0" applyNumberFormat="1" applyFont="1" applyBorder="1" applyAlignment="1">
      <alignment horizontal="center" vertical="center" wrapText="1"/>
    </xf>
    <xf numFmtId="14" fontId="80" fillId="0" borderId="2" xfId="3" applyNumberFormat="1" applyFont="1" applyFill="1" applyBorder="1" applyAlignment="1" applyProtection="1">
      <alignment horizontal="center" vertical="center" wrapText="1"/>
      <protection locked="0"/>
    </xf>
    <xf numFmtId="0" fontId="124" fillId="0" borderId="2" xfId="7" applyFont="1" applyFill="1" applyBorder="1" applyAlignment="1">
      <alignment horizontal="center" vertical="center"/>
    </xf>
    <xf numFmtId="14" fontId="124" fillId="0" borderId="2" xfId="7" applyNumberFormat="1" applyFont="1" applyFill="1" applyBorder="1" applyAlignment="1">
      <alignment horizontal="center" vertical="center"/>
    </xf>
    <xf numFmtId="0" fontId="82" fillId="0" borderId="3" xfId="0" applyFont="1" applyBorder="1" applyAlignment="1">
      <alignment vertical="center" wrapText="1"/>
    </xf>
    <xf numFmtId="0" fontId="7" fillId="11" borderId="2" xfId="0" applyFont="1" applyFill="1" applyBorder="1"/>
    <xf numFmtId="0" fontId="7" fillId="0" borderId="2" xfId="0" applyFont="1" applyBorder="1"/>
    <xf numFmtId="14" fontId="87" fillId="0" borderId="4" xfId="0" applyNumberFormat="1" applyFont="1" applyBorder="1" applyAlignment="1">
      <alignment horizontal="center" vertical="center" wrapText="1"/>
    </xf>
    <xf numFmtId="0" fontId="88" fillId="0" borderId="2" xfId="7" applyFill="1" applyBorder="1" applyAlignment="1">
      <alignment horizontal="center" vertical="center"/>
    </xf>
    <xf numFmtId="14" fontId="88" fillId="0" borderId="2" xfId="7" applyNumberFormat="1" applyFill="1" applyBorder="1" applyAlignment="1">
      <alignment horizontal="center" vertical="center"/>
    </xf>
    <xf numFmtId="1" fontId="108" fillId="4" borderId="2" xfId="0" applyNumberFormat="1" applyFont="1" applyFill="1" applyBorder="1" applyAlignment="1">
      <alignment horizontal="center"/>
    </xf>
    <xf numFmtId="0" fontId="6" fillId="11" borderId="2" xfId="0" applyFont="1" applyFill="1" applyBorder="1"/>
    <xf numFmtId="0" fontId="6" fillId="0" borderId="2" xfId="0" applyFont="1" applyBorder="1"/>
    <xf numFmtId="0" fontId="5" fillId="0" borderId="2" xfId="0" applyFont="1" applyBorder="1"/>
    <xf numFmtId="0" fontId="5" fillId="11" borderId="2" xfId="0" applyFont="1" applyFill="1" applyBorder="1"/>
    <xf numFmtId="14" fontId="5" fillId="0" borderId="2" xfId="0" applyNumberFormat="1" applyFont="1" applyBorder="1"/>
    <xf numFmtId="0" fontId="4" fillId="11" borderId="2" xfId="0" applyFont="1" applyFill="1" applyBorder="1"/>
    <xf numFmtId="0" fontId="4" fillId="0" borderId="2" xfId="0" applyFont="1" applyBorder="1"/>
    <xf numFmtId="14" fontId="4" fillId="0" borderId="2" xfId="0" applyNumberFormat="1" applyFont="1" applyBorder="1"/>
    <xf numFmtId="0" fontId="80" fillId="0" borderId="2" xfId="0" applyFont="1" applyBorder="1" applyAlignment="1">
      <alignment horizontal="left" vertical="center" wrapText="1"/>
    </xf>
    <xf numFmtId="0" fontId="83" fillId="0" borderId="2" xfId="0" applyFont="1" applyBorder="1" applyAlignment="1">
      <alignment horizontal="center" vertical="center" wrapText="1"/>
    </xf>
    <xf numFmtId="0" fontId="83" fillId="0" borderId="4" xfId="0" applyFont="1" applyBorder="1" applyAlignment="1">
      <alignment horizontal="center" vertical="center" wrapText="1"/>
    </xf>
    <xf numFmtId="0" fontId="0" fillId="0" borderId="2" xfId="0" applyBorder="1" applyAlignment="1">
      <alignment horizontal="center" vertical="center"/>
    </xf>
    <xf numFmtId="0" fontId="0" fillId="0" borderId="5" xfId="0" applyBorder="1" applyAlignment="1">
      <alignment horizontal="center" vertical="center"/>
    </xf>
    <xf numFmtId="1" fontId="125" fillId="0" borderId="2" xfId="5" applyNumberFormat="1" applyFont="1" applyFill="1" applyBorder="1" applyAlignment="1" applyProtection="1">
      <alignment horizontal="center" vertical="center" wrapText="1"/>
      <protection locked="0"/>
    </xf>
    <xf numFmtId="164" fontId="126" fillId="0" borderId="2" xfId="3" applyNumberFormat="1" applyFont="1" applyFill="1" applyBorder="1" applyAlignment="1" applyProtection="1">
      <alignment horizontal="center" vertical="center" wrapText="1"/>
      <protection locked="0"/>
    </xf>
    <xf numFmtId="164" fontId="85" fillId="12" borderId="2" xfId="3" applyNumberFormat="1" applyFont="1" applyFill="1" applyBorder="1" applyAlignment="1" applyProtection="1">
      <alignment vertical="center" wrapText="1"/>
      <protection locked="0"/>
    </xf>
    <xf numFmtId="164" fontId="85" fillId="12" borderId="2" xfId="6" applyNumberFormat="1" applyFont="1" applyFill="1" applyBorder="1" applyAlignment="1" applyProtection="1">
      <alignment vertical="center" wrapText="1"/>
      <protection locked="0"/>
    </xf>
    <xf numFmtId="164" fontId="85" fillId="12" borderId="4" xfId="6" applyNumberFormat="1" applyFont="1" applyFill="1" applyBorder="1" applyAlignment="1" applyProtection="1">
      <alignment vertical="center" wrapText="1"/>
      <protection locked="0"/>
    </xf>
    <xf numFmtId="164" fontId="83" fillId="12" borderId="2" xfId="3" applyNumberFormat="1" applyFont="1" applyFill="1" applyBorder="1" applyAlignment="1" applyProtection="1">
      <alignment vertical="center" wrapText="1"/>
      <protection locked="0"/>
    </xf>
    <xf numFmtId="164" fontId="83" fillId="12" borderId="4" xfId="6" applyNumberFormat="1" applyFont="1" applyFill="1" applyBorder="1" applyAlignment="1" applyProtection="1">
      <alignment vertical="center" wrapText="1"/>
      <protection locked="0"/>
    </xf>
    <xf numFmtId="0" fontId="82" fillId="12" borderId="2" xfId="0" applyFont="1" applyFill="1" applyBorder="1" applyAlignment="1">
      <alignment horizontal="left" vertical="center" wrapText="1"/>
    </xf>
    <xf numFmtId="0" fontId="127" fillId="0" borderId="2" xfId="7" applyFont="1" applyFill="1" applyBorder="1" applyAlignment="1">
      <alignment horizontal="center" vertical="center"/>
    </xf>
    <xf numFmtId="14" fontId="127" fillId="0" borderId="2" xfId="7" applyNumberFormat="1" applyFont="1" applyFill="1" applyBorder="1" applyAlignment="1">
      <alignment horizontal="center" vertical="center"/>
    </xf>
    <xf numFmtId="2" fontId="0" fillId="0" borderId="0" xfId="5" applyNumberFormat="1" applyFont="1"/>
    <xf numFmtId="2" fontId="82" fillId="0" borderId="0" xfId="5" applyNumberFormat="1" applyFont="1" applyAlignment="1" applyProtection="1">
      <alignment horizontal="center" vertical="center" wrapText="1"/>
      <protection locked="0"/>
    </xf>
    <xf numFmtId="1" fontId="82" fillId="0" borderId="9" xfId="5" applyNumberFormat="1" applyFont="1" applyFill="1" applyBorder="1" applyAlignment="1" applyProtection="1">
      <alignment horizontal="center" vertical="center"/>
      <protection locked="0"/>
    </xf>
    <xf numFmtId="0" fontId="3" fillId="2" borderId="0" xfId="32624" applyFill="1"/>
    <xf numFmtId="0" fontId="128" fillId="0" borderId="0" xfId="0" applyFont="1"/>
    <xf numFmtId="164" fontId="85" fillId="0" borderId="4" xfId="6" applyNumberFormat="1" applyFont="1" applyFill="1" applyBorder="1" applyAlignment="1" applyProtection="1">
      <alignment vertical="center" wrapText="1"/>
      <protection locked="0"/>
    </xf>
    <xf numFmtId="164" fontId="83" fillId="0" borderId="4" xfId="6" applyNumberFormat="1" applyFont="1" applyFill="1" applyBorder="1" applyAlignment="1" applyProtection="1">
      <alignment vertical="center" wrapText="1"/>
      <protection locked="0"/>
    </xf>
    <xf numFmtId="1" fontId="129" fillId="0" borderId="9" xfId="5" applyNumberFormat="1" applyFont="1" applyFill="1" applyBorder="1" applyAlignment="1" applyProtection="1">
      <alignment horizontal="center" vertical="center"/>
      <protection locked="0"/>
    </xf>
    <xf numFmtId="0" fontId="2" fillId="0" borderId="2" xfId="0" applyFont="1" applyBorder="1"/>
    <xf numFmtId="0" fontId="82" fillId="0" borderId="2" xfId="0" applyFont="1" applyBorder="1" applyAlignment="1">
      <alignment horizontal="left" vertical="center" wrapText="1"/>
    </xf>
    <xf numFmtId="0" fontId="1" fillId="11" borderId="2" xfId="0" applyFont="1" applyFill="1" applyBorder="1"/>
    <xf numFmtId="0" fontId="1" fillId="0" borderId="2" xfId="0" applyFont="1" applyBorder="1"/>
    <xf numFmtId="14" fontId="1" fillId="0" borderId="2" xfId="0" applyNumberFormat="1" applyFont="1" applyBorder="1"/>
    <xf numFmtId="164" fontId="87" fillId="13" borderId="6" xfId="3" applyNumberFormat="1" applyFont="1" applyFill="1" applyBorder="1" applyAlignment="1">
      <alignment horizontal="center" vertical="center" wrapText="1"/>
    </xf>
    <xf numFmtId="164" fontId="87" fillId="13" borderId="4" xfId="3" applyNumberFormat="1" applyFont="1" applyFill="1" applyBorder="1" applyAlignment="1">
      <alignment horizontal="center" vertical="center" wrapText="1"/>
    </xf>
    <xf numFmtId="164" fontId="87" fillId="13" borderId="7" xfId="3" applyNumberFormat="1" applyFont="1" applyFill="1" applyBorder="1" applyAlignment="1">
      <alignment horizontal="center" vertical="center" wrapText="1"/>
    </xf>
    <xf numFmtId="0" fontId="80" fillId="0" borderId="2" xfId="32625" applyFont="1" applyBorder="1" applyAlignment="1">
      <alignment horizontal="center" vertical="center"/>
    </xf>
    <xf numFmtId="14" fontId="85" fillId="0" borderId="2" xfId="3" applyNumberFormat="1" applyFont="1" applyFill="1" applyBorder="1" applyAlignment="1">
      <alignment horizontal="center" vertical="center" wrapText="1"/>
    </xf>
    <xf numFmtId="0" fontId="85" fillId="0" borderId="2" xfId="32627" applyFont="1" applyBorder="1" applyAlignment="1">
      <alignment horizontal="justify" vertical="center" wrapText="1"/>
    </xf>
    <xf numFmtId="14" fontId="88" fillId="0" borderId="2" xfId="7" applyNumberFormat="1" applyFill="1" applyBorder="1" applyAlignment="1">
      <alignment horizontal="center" vertical="center" wrapText="1"/>
    </xf>
    <xf numFmtId="0" fontId="85" fillId="0" borderId="2" xfId="32626" applyFont="1" applyBorder="1" applyAlignment="1">
      <alignment horizontal="justify" vertical="center" wrapText="1"/>
    </xf>
    <xf numFmtId="14" fontId="82" fillId="0" borderId="2" xfId="3" applyNumberFormat="1" applyFont="1" applyFill="1" applyBorder="1" applyAlignment="1">
      <alignment horizontal="left" vertical="center" wrapText="1"/>
    </xf>
    <xf numFmtId="0" fontId="80" fillId="0" borderId="2" xfId="710" applyFont="1" applyBorder="1" applyAlignment="1">
      <alignment horizontal="center" vertical="center"/>
    </xf>
    <xf numFmtId="0" fontId="85" fillId="0" borderId="2" xfId="16" applyFont="1" applyBorder="1" applyAlignment="1">
      <alignment horizontal="justify" vertical="center" wrapText="1"/>
    </xf>
    <xf numFmtId="164" fontId="89" fillId="0" borderId="2" xfId="3" applyNumberFormat="1" applyFont="1" applyFill="1" applyBorder="1" applyAlignment="1">
      <alignment horizontal="center" vertical="center" wrapText="1"/>
    </xf>
    <xf numFmtId="0" fontId="80" fillId="0" borderId="2" xfId="95" applyFont="1" applyBorder="1" applyAlignment="1">
      <alignment horizontal="center" vertical="center"/>
    </xf>
    <xf numFmtId="14" fontId="130" fillId="0" borderId="2" xfId="3" applyNumberFormat="1" applyFont="1" applyFill="1" applyBorder="1" applyAlignment="1">
      <alignment horizontal="center" vertical="center" wrapText="1"/>
    </xf>
    <xf numFmtId="14" fontId="131" fillId="0" borderId="2" xfId="3" applyNumberFormat="1" applyFont="1" applyFill="1" applyBorder="1" applyAlignment="1">
      <alignment horizontal="center" vertical="center" wrapText="1"/>
    </xf>
    <xf numFmtId="14" fontId="130" fillId="0" borderId="2" xfId="3" applyNumberFormat="1" applyFont="1" applyFill="1" applyBorder="1" applyAlignment="1">
      <alignment horizontal="left" vertical="center" wrapText="1"/>
    </xf>
    <xf numFmtId="0" fontId="132" fillId="0" borderId="2" xfId="710" applyFont="1" applyBorder="1" applyAlignment="1">
      <alignment horizontal="center" vertical="center"/>
    </xf>
    <xf numFmtId="0" fontId="88" fillId="0" borderId="0" xfId="7" applyFill="1" applyAlignment="1">
      <alignment horizontal="left" wrapText="1"/>
    </xf>
    <xf numFmtId="0" fontId="88" fillId="0" borderId="0" xfId="7" applyAlignment="1">
      <alignment horizontal="left"/>
    </xf>
    <xf numFmtId="0" fontId="107" fillId="3" borderId="10" xfId="0" applyFont="1" applyFill="1" applyBorder="1" applyAlignment="1">
      <alignment horizontal="center"/>
    </xf>
    <xf numFmtId="0" fontId="107" fillId="3" borderId="0" xfId="0" applyFont="1" applyFill="1" applyAlignment="1">
      <alignment horizontal="center"/>
    </xf>
    <xf numFmtId="0" fontId="109" fillId="3" borderId="3" xfId="0" applyFont="1" applyFill="1" applyBorder="1" applyAlignment="1">
      <alignment horizontal="center" vertical="center"/>
    </xf>
    <xf numFmtId="0" fontId="109" fillId="3" borderId="4" xfId="0" applyFont="1" applyFill="1" applyBorder="1" applyAlignment="1">
      <alignment horizontal="center" vertical="center"/>
    </xf>
    <xf numFmtId="0" fontId="111" fillId="8" borderId="10" xfId="0" applyFont="1" applyFill="1" applyBorder="1" applyAlignment="1">
      <alignment horizontal="center"/>
    </xf>
    <xf numFmtId="0" fontId="111" fillId="8" borderId="0" xfId="0" applyFont="1" applyFill="1" applyAlignment="1">
      <alignment horizontal="center"/>
    </xf>
    <xf numFmtId="0" fontId="111" fillId="8" borderId="13" xfId="0" applyFont="1" applyFill="1" applyBorder="1" applyAlignment="1">
      <alignment horizontal="center"/>
    </xf>
    <xf numFmtId="0" fontId="107" fillId="3" borderId="12" xfId="0" applyFont="1" applyFill="1" applyBorder="1" applyAlignment="1">
      <alignment horizontal="center"/>
    </xf>
    <xf numFmtId="0" fontId="107" fillId="3" borderId="4" xfId="0" applyFont="1" applyFill="1" applyBorder="1" applyAlignment="1">
      <alignment horizontal="center"/>
    </xf>
    <xf numFmtId="0" fontId="111" fillId="8" borderId="5" xfId="0" applyFont="1" applyFill="1" applyBorder="1" applyAlignment="1">
      <alignment horizontal="center"/>
    </xf>
    <xf numFmtId="0" fontId="111" fillId="8" borderId="11" xfId="0" applyFont="1" applyFill="1" applyBorder="1" applyAlignment="1">
      <alignment horizontal="center"/>
    </xf>
    <xf numFmtId="0" fontId="111" fillId="9" borderId="5" xfId="0" applyFont="1" applyFill="1" applyBorder="1" applyAlignment="1">
      <alignment horizontal="center"/>
    </xf>
    <xf numFmtId="0" fontId="111" fillId="9" borderId="8" xfId="0" applyFont="1" applyFill="1" applyBorder="1" applyAlignment="1">
      <alignment horizontal="center"/>
    </xf>
    <xf numFmtId="0" fontId="98" fillId="2" borderId="0" xfId="32609" applyFont="1" applyFill="1" applyAlignment="1">
      <alignment horizontal="center" wrapText="1"/>
    </xf>
    <xf numFmtId="0" fontId="93" fillId="2" borderId="0" xfId="32609" applyFont="1" applyFill="1" applyAlignment="1">
      <alignment horizontal="center" wrapText="1"/>
    </xf>
    <xf numFmtId="14" fontId="96" fillId="2" borderId="0" xfId="0" applyNumberFormat="1" applyFont="1" applyFill="1" applyAlignment="1">
      <alignment horizontal="left" vertical="top" wrapText="1"/>
    </xf>
    <xf numFmtId="0" fontId="107" fillId="3" borderId="5" xfId="0" applyFont="1" applyFill="1" applyBorder="1" applyAlignment="1">
      <alignment horizontal="center"/>
    </xf>
    <xf numFmtId="0" fontId="107" fillId="3" borderId="11" xfId="0" applyFont="1" applyFill="1" applyBorder="1" applyAlignment="1">
      <alignment horizontal="center"/>
    </xf>
    <xf numFmtId="0" fontId="107" fillId="3" borderId="8" xfId="0" applyFont="1" applyFill="1" applyBorder="1" applyAlignment="1">
      <alignment horizontal="center"/>
    </xf>
    <xf numFmtId="0" fontId="93" fillId="0" borderId="0" xfId="0" applyFont="1" applyAlignment="1">
      <alignment horizontal="center" vertical="center" wrapText="1"/>
    </xf>
    <xf numFmtId="14" fontId="101" fillId="0" borderId="0" xfId="0" applyNumberFormat="1" applyFont="1" applyAlignment="1">
      <alignment horizontal="center" vertical="center" wrapText="1"/>
    </xf>
    <xf numFmtId="0" fontId="88" fillId="0" borderId="15" xfId="7" applyFill="1" applyBorder="1" applyAlignment="1">
      <alignment horizontal="left"/>
    </xf>
    <xf numFmtId="0" fontId="98" fillId="2" borderId="0" xfId="32614" applyFont="1" applyFill="1" applyAlignment="1">
      <alignment horizontal="center" wrapText="1"/>
    </xf>
    <xf numFmtId="0" fontId="93" fillId="2" borderId="0" xfId="32614" applyFont="1" applyFill="1" applyAlignment="1">
      <alignment horizontal="center" wrapText="1"/>
    </xf>
    <xf numFmtId="0" fontId="99" fillId="2" borderId="0" xfId="32614" applyFont="1" applyFill="1" applyAlignment="1">
      <alignment horizontal="center"/>
    </xf>
    <xf numFmtId="0" fontId="94" fillId="2" borderId="0" xfId="32614" applyFont="1" applyFill="1" applyAlignment="1">
      <alignment horizontal="center"/>
    </xf>
    <xf numFmtId="0" fontId="93" fillId="2" borderId="0" xfId="2841" applyFont="1" applyFill="1" applyAlignment="1">
      <alignment horizontal="center" wrapText="1"/>
    </xf>
    <xf numFmtId="0" fontId="96" fillId="2" borderId="0" xfId="2841" applyFont="1" applyFill="1" applyAlignment="1">
      <alignment horizontal="center" vertical="top"/>
    </xf>
    <xf numFmtId="0" fontId="98" fillId="2" borderId="0" xfId="2842" applyFont="1" applyFill="1" applyAlignment="1">
      <alignment horizontal="center" wrapText="1"/>
    </xf>
    <xf numFmtId="0" fontId="98" fillId="2" borderId="0" xfId="32624" applyFont="1" applyFill="1" applyAlignment="1">
      <alignment horizontal="center" wrapText="1"/>
    </xf>
    <xf numFmtId="0" fontId="93" fillId="2" borderId="0" xfId="32624" applyFont="1" applyFill="1" applyAlignment="1">
      <alignment horizontal="center" wrapText="1"/>
    </xf>
    <xf numFmtId="0" fontId="103" fillId="2" borderId="0" xfId="0" applyFont="1" applyFill="1" applyAlignment="1">
      <alignment horizontal="center" vertical="center" wrapText="1"/>
    </xf>
    <xf numFmtId="14" fontId="104" fillId="2" borderId="0" xfId="0" applyNumberFormat="1" applyFont="1" applyFill="1" applyAlignment="1">
      <alignment horizontal="center" vertical="center" wrapText="1"/>
    </xf>
  </cellXfs>
  <cellStyles count="32628">
    <cellStyle name="Hipervínculo" xfId="7" builtinId="8" customBuiltin="1"/>
    <cellStyle name="Hipervínculo 2" xfId="704" xr:uid="{00000000-0005-0000-0000-000001000000}"/>
    <cellStyle name="Input Custom" xfId="1" xr:uid="{00000000-0005-0000-0000-000002000000}"/>
    <cellStyle name="Millares" xfId="5" builtinId="3"/>
    <cellStyle name="Millares 10" xfId="1420" xr:uid="{00000000-0005-0000-0000-000004000000}"/>
    <cellStyle name="Millares 10 2" xfId="6719" xr:uid="{00000000-0005-0000-0000-000005000000}"/>
    <cellStyle name="Millares 10 2 2" xfId="14865" xr:uid="{00000000-0005-0000-0000-000006000000}"/>
    <cellStyle name="Millares 10 2 2 2" xfId="31161" xr:uid="{00000000-0005-0000-0000-000007000000}"/>
    <cellStyle name="Millares 10 2 3" xfId="23015" xr:uid="{00000000-0005-0000-0000-000008000000}"/>
    <cellStyle name="Millares 10 3" xfId="9566" xr:uid="{00000000-0005-0000-0000-000009000000}"/>
    <cellStyle name="Millares 10 3 2" xfId="25862" xr:uid="{00000000-0005-0000-0000-00000A000000}"/>
    <cellStyle name="Millares 10 4" xfId="17716" xr:uid="{00000000-0005-0000-0000-00000B000000}"/>
    <cellStyle name="Millares 11" xfId="2828" xr:uid="{00000000-0005-0000-0000-00000C000000}"/>
    <cellStyle name="Millares 11 2" xfId="8127" xr:uid="{00000000-0005-0000-0000-00000D000000}"/>
    <cellStyle name="Millares 11 2 2" xfId="16273" xr:uid="{00000000-0005-0000-0000-00000E000000}"/>
    <cellStyle name="Millares 11 2 2 2" xfId="32569" xr:uid="{00000000-0005-0000-0000-00000F000000}"/>
    <cellStyle name="Millares 11 2 3" xfId="24423" xr:uid="{00000000-0005-0000-0000-000010000000}"/>
    <cellStyle name="Millares 11 3" xfId="10974" xr:uid="{00000000-0005-0000-0000-000011000000}"/>
    <cellStyle name="Millares 11 3 2" xfId="27270" xr:uid="{00000000-0005-0000-0000-000012000000}"/>
    <cellStyle name="Millares 11 4" xfId="19124" xr:uid="{00000000-0005-0000-0000-000013000000}"/>
    <cellStyle name="Millares 12" xfId="5309" xr:uid="{00000000-0005-0000-0000-000014000000}"/>
    <cellStyle name="Millares 12 2" xfId="13455" xr:uid="{00000000-0005-0000-0000-000015000000}"/>
    <cellStyle name="Millares 12 2 2" xfId="29751" xr:uid="{00000000-0005-0000-0000-000016000000}"/>
    <cellStyle name="Millares 12 3" xfId="21605" xr:uid="{00000000-0005-0000-0000-000017000000}"/>
    <cellStyle name="Millares 13" xfId="8156" xr:uid="{00000000-0005-0000-0000-000018000000}"/>
    <cellStyle name="Millares 13 2" xfId="24452" xr:uid="{00000000-0005-0000-0000-000019000000}"/>
    <cellStyle name="Millares 14" xfId="16306" xr:uid="{00000000-0005-0000-0000-00001A000000}"/>
    <cellStyle name="Millares 2" xfId="20" xr:uid="{00000000-0005-0000-0000-00001B000000}"/>
    <cellStyle name="Millares 2 10" xfId="8167" xr:uid="{00000000-0005-0000-0000-00001C000000}"/>
    <cellStyle name="Millares 2 10 2" xfId="24463" xr:uid="{00000000-0005-0000-0000-00001D000000}"/>
    <cellStyle name="Millares 2 11" xfId="16317" xr:uid="{00000000-0005-0000-0000-00001E000000}"/>
    <cellStyle name="Millares 2 2" xfId="42" xr:uid="{00000000-0005-0000-0000-00001F000000}"/>
    <cellStyle name="Millares 2 2 10" xfId="16339" xr:uid="{00000000-0005-0000-0000-000020000000}"/>
    <cellStyle name="Millares 2 2 2" xfId="86" xr:uid="{00000000-0005-0000-0000-000021000000}"/>
    <cellStyle name="Millares 2 2 2 2" xfId="176" xr:uid="{00000000-0005-0000-0000-000022000000}"/>
    <cellStyle name="Millares 2 2 2 2 2" xfId="520" xr:uid="{00000000-0005-0000-0000-000023000000}"/>
    <cellStyle name="Millares 2 2 2 2 2 2" xfId="1226" xr:uid="{00000000-0005-0000-0000-000024000000}"/>
    <cellStyle name="Millares 2 2 2 2 2 2 2" xfId="2636" xr:uid="{00000000-0005-0000-0000-000025000000}"/>
    <cellStyle name="Millares 2 2 2 2 2 2 2 2" xfId="7935" xr:uid="{00000000-0005-0000-0000-000026000000}"/>
    <cellStyle name="Millares 2 2 2 2 2 2 2 2 2" xfId="16081" xr:uid="{00000000-0005-0000-0000-000027000000}"/>
    <cellStyle name="Millares 2 2 2 2 2 2 2 2 2 2" xfId="32377" xr:uid="{00000000-0005-0000-0000-000028000000}"/>
    <cellStyle name="Millares 2 2 2 2 2 2 2 2 3" xfId="24231" xr:uid="{00000000-0005-0000-0000-000029000000}"/>
    <cellStyle name="Millares 2 2 2 2 2 2 2 3" xfId="10782" xr:uid="{00000000-0005-0000-0000-00002A000000}"/>
    <cellStyle name="Millares 2 2 2 2 2 2 2 3 2" xfId="27078" xr:uid="{00000000-0005-0000-0000-00002B000000}"/>
    <cellStyle name="Millares 2 2 2 2 2 2 2 4" xfId="18932" xr:uid="{00000000-0005-0000-0000-00002C000000}"/>
    <cellStyle name="Millares 2 2 2 2 2 2 3" xfId="6525" xr:uid="{00000000-0005-0000-0000-00002D000000}"/>
    <cellStyle name="Millares 2 2 2 2 2 2 3 2" xfId="14671" xr:uid="{00000000-0005-0000-0000-00002E000000}"/>
    <cellStyle name="Millares 2 2 2 2 2 2 3 2 2" xfId="30967" xr:uid="{00000000-0005-0000-0000-00002F000000}"/>
    <cellStyle name="Millares 2 2 2 2 2 2 3 3" xfId="22821" xr:uid="{00000000-0005-0000-0000-000030000000}"/>
    <cellStyle name="Millares 2 2 2 2 2 2 4" xfId="9372" xr:uid="{00000000-0005-0000-0000-000031000000}"/>
    <cellStyle name="Millares 2 2 2 2 2 2 4 2" xfId="25668" xr:uid="{00000000-0005-0000-0000-000032000000}"/>
    <cellStyle name="Millares 2 2 2 2 2 2 5" xfId="17522" xr:uid="{00000000-0005-0000-0000-000033000000}"/>
    <cellStyle name="Millares 2 2 2 2 2 3" xfId="1931" xr:uid="{00000000-0005-0000-0000-000034000000}"/>
    <cellStyle name="Millares 2 2 2 2 2 3 2" xfId="7230" xr:uid="{00000000-0005-0000-0000-000035000000}"/>
    <cellStyle name="Millares 2 2 2 2 2 3 2 2" xfId="15376" xr:uid="{00000000-0005-0000-0000-000036000000}"/>
    <cellStyle name="Millares 2 2 2 2 2 3 2 2 2" xfId="31672" xr:uid="{00000000-0005-0000-0000-000037000000}"/>
    <cellStyle name="Millares 2 2 2 2 2 3 2 3" xfId="23526" xr:uid="{00000000-0005-0000-0000-000038000000}"/>
    <cellStyle name="Millares 2 2 2 2 2 3 3" xfId="10077" xr:uid="{00000000-0005-0000-0000-000039000000}"/>
    <cellStyle name="Millares 2 2 2 2 2 3 3 2" xfId="26373" xr:uid="{00000000-0005-0000-0000-00003A000000}"/>
    <cellStyle name="Millares 2 2 2 2 2 3 4" xfId="18227" xr:uid="{00000000-0005-0000-0000-00003B000000}"/>
    <cellStyle name="Millares 2 2 2 2 2 4" xfId="5820" xr:uid="{00000000-0005-0000-0000-00003C000000}"/>
    <cellStyle name="Millares 2 2 2 2 2 4 2" xfId="13966" xr:uid="{00000000-0005-0000-0000-00003D000000}"/>
    <cellStyle name="Millares 2 2 2 2 2 4 2 2" xfId="30262" xr:uid="{00000000-0005-0000-0000-00003E000000}"/>
    <cellStyle name="Millares 2 2 2 2 2 4 3" xfId="22116" xr:uid="{00000000-0005-0000-0000-00003F000000}"/>
    <cellStyle name="Millares 2 2 2 2 2 5" xfId="8667" xr:uid="{00000000-0005-0000-0000-000040000000}"/>
    <cellStyle name="Millares 2 2 2 2 2 5 2" xfId="24963" xr:uid="{00000000-0005-0000-0000-000041000000}"/>
    <cellStyle name="Millares 2 2 2 2 2 6" xfId="16817" xr:uid="{00000000-0005-0000-0000-000042000000}"/>
    <cellStyle name="Millares 2 2 2 2 3" xfId="882" xr:uid="{00000000-0005-0000-0000-000043000000}"/>
    <cellStyle name="Millares 2 2 2 2 3 2" xfId="2292" xr:uid="{00000000-0005-0000-0000-000044000000}"/>
    <cellStyle name="Millares 2 2 2 2 3 2 2" xfId="7591" xr:uid="{00000000-0005-0000-0000-000045000000}"/>
    <cellStyle name="Millares 2 2 2 2 3 2 2 2" xfId="15737" xr:uid="{00000000-0005-0000-0000-000046000000}"/>
    <cellStyle name="Millares 2 2 2 2 3 2 2 2 2" xfId="32033" xr:uid="{00000000-0005-0000-0000-000047000000}"/>
    <cellStyle name="Millares 2 2 2 2 3 2 2 3" xfId="23887" xr:uid="{00000000-0005-0000-0000-000048000000}"/>
    <cellStyle name="Millares 2 2 2 2 3 2 3" xfId="10438" xr:uid="{00000000-0005-0000-0000-000049000000}"/>
    <cellStyle name="Millares 2 2 2 2 3 2 3 2" xfId="26734" xr:uid="{00000000-0005-0000-0000-00004A000000}"/>
    <cellStyle name="Millares 2 2 2 2 3 2 4" xfId="18588" xr:uid="{00000000-0005-0000-0000-00004B000000}"/>
    <cellStyle name="Millares 2 2 2 2 3 3" xfId="6181" xr:uid="{00000000-0005-0000-0000-00004C000000}"/>
    <cellStyle name="Millares 2 2 2 2 3 3 2" xfId="14327" xr:uid="{00000000-0005-0000-0000-00004D000000}"/>
    <cellStyle name="Millares 2 2 2 2 3 3 2 2" xfId="30623" xr:uid="{00000000-0005-0000-0000-00004E000000}"/>
    <cellStyle name="Millares 2 2 2 2 3 3 3" xfId="22477" xr:uid="{00000000-0005-0000-0000-00004F000000}"/>
    <cellStyle name="Millares 2 2 2 2 3 4" xfId="9028" xr:uid="{00000000-0005-0000-0000-000050000000}"/>
    <cellStyle name="Millares 2 2 2 2 3 4 2" xfId="25324" xr:uid="{00000000-0005-0000-0000-000051000000}"/>
    <cellStyle name="Millares 2 2 2 2 3 5" xfId="17178" xr:uid="{00000000-0005-0000-0000-000052000000}"/>
    <cellStyle name="Millares 2 2 2 2 4" xfId="1587" xr:uid="{00000000-0005-0000-0000-000053000000}"/>
    <cellStyle name="Millares 2 2 2 2 4 2" xfId="6886" xr:uid="{00000000-0005-0000-0000-000054000000}"/>
    <cellStyle name="Millares 2 2 2 2 4 2 2" xfId="15032" xr:uid="{00000000-0005-0000-0000-000055000000}"/>
    <cellStyle name="Millares 2 2 2 2 4 2 2 2" xfId="31328" xr:uid="{00000000-0005-0000-0000-000056000000}"/>
    <cellStyle name="Millares 2 2 2 2 4 2 3" xfId="23182" xr:uid="{00000000-0005-0000-0000-000057000000}"/>
    <cellStyle name="Millares 2 2 2 2 4 3" xfId="9733" xr:uid="{00000000-0005-0000-0000-000058000000}"/>
    <cellStyle name="Millares 2 2 2 2 4 3 2" xfId="26029" xr:uid="{00000000-0005-0000-0000-000059000000}"/>
    <cellStyle name="Millares 2 2 2 2 4 4" xfId="17883" xr:uid="{00000000-0005-0000-0000-00005A000000}"/>
    <cellStyle name="Millares 2 2 2 2 5" xfId="5476" xr:uid="{00000000-0005-0000-0000-00005B000000}"/>
    <cellStyle name="Millares 2 2 2 2 5 2" xfId="13622" xr:uid="{00000000-0005-0000-0000-00005C000000}"/>
    <cellStyle name="Millares 2 2 2 2 5 2 2" xfId="29918" xr:uid="{00000000-0005-0000-0000-00005D000000}"/>
    <cellStyle name="Millares 2 2 2 2 5 3" xfId="21772" xr:uid="{00000000-0005-0000-0000-00005E000000}"/>
    <cellStyle name="Millares 2 2 2 2 6" xfId="8323" xr:uid="{00000000-0005-0000-0000-00005F000000}"/>
    <cellStyle name="Millares 2 2 2 2 6 2" xfId="24619" xr:uid="{00000000-0005-0000-0000-000060000000}"/>
    <cellStyle name="Millares 2 2 2 2 7" xfId="16473" xr:uid="{00000000-0005-0000-0000-000061000000}"/>
    <cellStyle name="Millares 2 2 2 3" xfId="340" xr:uid="{00000000-0005-0000-0000-000062000000}"/>
    <cellStyle name="Millares 2 2 2 3 2" xfId="684" xr:uid="{00000000-0005-0000-0000-000063000000}"/>
    <cellStyle name="Millares 2 2 2 3 2 2" xfId="1390" xr:uid="{00000000-0005-0000-0000-000064000000}"/>
    <cellStyle name="Millares 2 2 2 3 2 2 2" xfId="2800" xr:uid="{00000000-0005-0000-0000-000065000000}"/>
    <cellStyle name="Millares 2 2 2 3 2 2 2 2" xfId="8099" xr:uid="{00000000-0005-0000-0000-000066000000}"/>
    <cellStyle name="Millares 2 2 2 3 2 2 2 2 2" xfId="16245" xr:uid="{00000000-0005-0000-0000-000067000000}"/>
    <cellStyle name="Millares 2 2 2 3 2 2 2 2 2 2" xfId="32541" xr:uid="{00000000-0005-0000-0000-000068000000}"/>
    <cellStyle name="Millares 2 2 2 3 2 2 2 2 3" xfId="24395" xr:uid="{00000000-0005-0000-0000-000069000000}"/>
    <cellStyle name="Millares 2 2 2 3 2 2 2 3" xfId="10946" xr:uid="{00000000-0005-0000-0000-00006A000000}"/>
    <cellStyle name="Millares 2 2 2 3 2 2 2 3 2" xfId="27242" xr:uid="{00000000-0005-0000-0000-00006B000000}"/>
    <cellStyle name="Millares 2 2 2 3 2 2 2 4" xfId="19096" xr:uid="{00000000-0005-0000-0000-00006C000000}"/>
    <cellStyle name="Millares 2 2 2 3 2 2 3" xfId="6689" xr:uid="{00000000-0005-0000-0000-00006D000000}"/>
    <cellStyle name="Millares 2 2 2 3 2 2 3 2" xfId="14835" xr:uid="{00000000-0005-0000-0000-00006E000000}"/>
    <cellStyle name="Millares 2 2 2 3 2 2 3 2 2" xfId="31131" xr:uid="{00000000-0005-0000-0000-00006F000000}"/>
    <cellStyle name="Millares 2 2 2 3 2 2 3 3" xfId="22985" xr:uid="{00000000-0005-0000-0000-000070000000}"/>
    <cellStyle name="Millares 2 2 2 3 2 2 4" xfId="9536" xr:uid="{00000000-0005-0000-0000-000071000000}"/>
    <cellStyle name="Millares 2 2 2 3 2 2 4 2" xfId="25832" xr:uid="{00000000-0005-0000-0000-000072000000}"/>
    <cellStyle name="Millares 2 2 2 3 2 2 5" xfId="17686" xr:uid="{00000000-0005-0000-0000-000073000000}"/>
    <cellStyle name="Millares 2 2 2 3 2 3" xfId="2095" xr:uid="{00000000-0005-0000-0000-000074000000}"/>
    <cellStyle name="Millares 2 2 2 3 2 3 2" xfId="7394" xr:uid="{00000000-0005-0000-0000-000075000000}"/>
    <cellStyle name="Millares 2 2 2 3 2 3 2 2" xfId="15540" xr:uid="{00000000-0005-0000-0000-000076000000}"/>
    <cellStyle name="Millares 2 2 2 3 2 3 2 2 2" xfId="31836" xr:uid="{00000000-0005-0000-0000-000077000000}"/>
    <cellStyle name="Millares 2 2 2 3 2 3 2 3" xfId="23690" xr:uid="{00000000-0005-0000-0000-000078000000}"/>
    <cellStyle name="Millares 2 2 2 3 2 3 3" xfId="10241" xr:uid="{00000000-0005-0000-0000-000079000000}"/>
    <cellStyle name="Millares 2 2 2 3 2 3 3 2" xfId="26537" xr:uid="{00000000-0005-0000-0000-00007A000000}"/>
    <cellStyle name="Millares 2 2 2 3 2 3 4" xfId="18391" xr:uid="{00000000-0005-0000-0000-00007B000000}"/>
    <cellStyle name="Millares 2 2 2 3 2 4" xfId="5984" xr:uid="{00000000-0005-0000-0000-00007C000000}"/>
    <cellStyle name="Millares 2 2 2 3 2 4 2" xfId="14130" xr:uid="{00000000-0005-0000-0000-00007D000000}"/>
    <cellStyle name="Millares 2 2 2 3 2 4 2 2" xfId="30426" xr:uid="{00000000-0005-0000-0000-00007E000000}"/>
    <cellStyle name="Millares 2 2 2 3 2 4 3" xfId="22280" xr:uid="{00000000-0005-0000-0000-00007F000000}"/>
    <cellStyle name="Millares 2 2 2 3 2 5" xfId="8831" xr:uid="{00000000-0005-0000-0000-000080000000}"/>
    <cellStyle name="Millares 2 2 2 3 2 5 2" xfId="25127" xr:uid="{00000000-0005-0000-0000-000081000000}"/>
    <cellStyle name="Millares 2 2 2 3 2 6" xfId="16981" xr:uid="{00000000-0005-0000-0000-000082000000}"/>
    <cellStyle name="Millares 2 2 2 3 3" xfId="1046" xr:uid="{00000000-0005-0000-0000-000083000000}"/>
    <cellStyle name="Millares 2 2 2 3 3 2" xfId="2456" xr:uid="{00000000-0005-0000-0000-000084000000}"/>
    <cellStyle name="Millares 2 2 2 3 3 2 2" xfId="7755" xr:uid="{00000000-0005-0000-0000-000085000000}"/>
    <cellStyle name="Millares 2 2 2 3 3 2 2 2" xfId="15901" xr:uid="{00000000-0005-0000-0000-000086000000}"/>
    <cellStyle name="Millares 2 2 2 3 3 2 2 2 2" xfId="32197" xr:uid="{00000000-0005-0000-0000-000087000000}"/>
    <cellStyle name="Millares 2 2 2 3 3 2 2 3" xfId="24051" xr:uid="{00000000-0005-0000-0000-000088000000}"/>
    <cellStyle name="Millares 2 2 2 3 3 2 3" xfId="10602" xr:uid="{00000000-0005-0000-0000-000089000000}"/>
    <cellStyle name="Millares 2 2 2 3 3 2 3 2" xfId="26898" xr:uid="{00000000-0005-0000-0000-00008A000000}"/>
    <cellStyle name="Millares 2 2 2 3 3 2 4" xfId="18752" xr:uid="{00000000-0005-0000-0000-00008B000000}"/>
    <cellStyle name="Millares 2 2 2 3 3 3" xfId="6345" xr:uid="{00000000-0005-0000-0000-00008C000000}"/>
    <cellStyle name="Millares 2 2 2 3 3 3 2" xfId="14491" xr:uid="{00000000-0005-0000-0000-00008D000000}"/>
    <cellStyle name="Millares 2 2 2 3 3 3 2 2" xfId="30787" xr:uid="{00000000-0005-0000-0000-00008E000000}"/>
    <cellStyle name="Millares 2 2 2 3 3 3 3" xfId="22641" xr:uid="{00000000-0005-0000-0000-00008F000000}"/>
    <cellStyle name="Millares 2 2 2 3 3 4" xfId="9192" xr:uid="{00000000-0005-0000-0000-000090000000}"/>
    <cellStyle name="Millares 2 2 2 3 3 4 2" xfId="25488" xr:uid="{00000000-0005-0000-0000-000091000000}"/>
    <cellStyle name="Millares 2 2 2 3 3 5" xfId="17342" xr:uid="{00000000-0005-0000-0000-000092000000}"/>
    <cellStyle name="Millares 2 2 2 3 4" xfId="1751" xr:uid="{00000000-0005-0000-0000-000093000000}"/>
    <cellStyle name="Millares 2 2 2 3 4 2" xfId="7050" xr:uid="{00000000-0005-0000-0000-000094000000}"/>
    <cellStyle name="Millares 2 2 2 3 4 2 2" xfId="15196" xr:uid="{00000000-0005-0000-0000-000095000000}"/>
    <cellStyle name="Millares 2 2 2 3 4 2 2 2" xfId="31492" xr:uid="{00000000-0005-0000-0000-000096000000}"/>
    <cellStyle name="Millares 2 2 2 3 4 2 3" xfId="23346" xr:uid="{00000000-0005-0000-0000-000097000000}"/>
    <cellStyle name="Millares 2 2 2 3 4 3" xfId="9897" xr:uid="{00000000-0005-0000-0000-000098000000}"/>
    <cellStyle name="Millares 2 2 2 3 4 3 2" xfId="26193" xr:uid="{00000000-0005-0000-0000-000099000000}"/>
    <cellStyle name="Millares 2 2 2 3 4 4" xfId="18047" xr:uid="{00000000-0005-0000-0000-00009A000000}"/>
    <cellStyle name="Millares 2 2 2 3 5" xfId="5640" xr:uid="{00000000-0005-0000-0000-00009B000000}"/>
    <cellStyle name="Millares 2 2 2 3 5 2" xfId="13786" xr:uid="{00000000-0005-0000-0000-00009C000000}"/>
    <cellStyle name="Millares 2 2 2 3 5 2 2" xfId="30082" xr:uid="{00000000-0005-0000-0000-00009D000000}"/>
    <cellStyle name="Millares 2 2 2 3 5 3" xfId="21936" xr:uid="{00000000-0005-0000-0000-00009E000000}"/>
    <cellStyle name="Millares 2 2 2 3 6" xfId="8487" xr:uid="{00000000-0005-0000-0000-00009F000000}"/>
    <cellStyle name="Millares 2 2 2 3 6 2" xfId="24783" xr:uid="{00000000-0005-0000-0000-0000A0000000}"/>
    <cellStyle name="Millares 2 2 2 3 7" xfId="16637" xr:uid="{00000000-0005-0000-0000-0000A1000000}"/>
    <cellStyle name="Millares 2 2 2 4" xfId="430" xr:uid="{00000000-0005-0000-0000-0000A2000000}"/>
    <cellStyle name="Millares 2 2 2 4 2" xfId="1136" xr:uid="{00000000-0005-0000-0000-0000A3000000}"/>
    <cellStyle name="Millares 2 2 2 4 2 2" xfId="2546" xr:uid="{00000000-0005-0000-0000-0000A4000000}"/>
    <cellStyle name="Millares 2 2 2 4 2 2 2" xfId="7845" xr:uid="{00000000-0005-0000-0000-0000A5000000}"/>
    <cellStyle name="Millares 2 2 2 4 2 2 2 2" xfId="15991" xr:uid="{00000000-0005-0000-0000-0000A6000000}"/>
    <cellStyle name="Millares 2 2 2 4 2 2 2 2 2" xfId="32287" xr:uid="{00000000-0005-0000-0000-0000A7000000}"/>
    <cellStyle name="Millares 2 2 2 4 2 2 2 3" xfId="24141" xr:uid="{00000000-0005-0000-0000-0000A8000000}"/>
    <cellStyle name="Millares 2 2 2 4 2 2 3" xfId="10692" xr:uid="{00000000-0005-0000-0000-0000A9000000}"/>
    <cellStyle name="Millares 2 2 2 4 2 2 3 2" xfId="26988" xr:uid="{00000000-0005-0000-0000-0000AA000000}"/>
    <cellStyle name="Millares 2 2 2 4 2 2 4" xfId="18842" xr:uid="{00000000-0005-0000-0000-0000AB000000}"/>
    <cellStyle name="Millares 2 2 2 4 2 3" xfId="6435" xr:uid="{00000000-0005-0000-0000-0000AC000000}"/>
    <cellStyle name="Millares 2 2 2 4 2 3 2" xfId="14581" xr:uid="{00000000-0005-0000-0000-0000AD000000}"/>
    <cellStyle name="Millares 2 2 2 4 2 3 2 2" xfId="30877" xr:uid="{00000000-0005-0000-0000-0000AE000000}"/>
    <cellStyle name="Millares 2 2 2 4 2 3 3" xfId="22731" xr:uid="{00000000-0005-0000-0000-0000AF000000}"/>
    <cellStyle name="Millares 2 2 2 4 2 4" xfId="9282" xr:uid="{00000000-0005-0000-0000-0000B0000000}"/>
    <cellStyle name="Millares 2 2 2 4 2 4 2" xfId="25578" xr:uid="{00000000-0005-0000-0000-0000B1000000}"/>
    <cellStyle name="Millares 2 2 2 4 2 5" xfId="17432" xr:uid="{00000000-0005-0000-0000-0000B2000000}"/>
    <cellStyle name="Millares 2 2 2 4 3" xfId="1841" xr:uid="{00000000-0005-0000-0000-0000B3000000}"/>
    <cellStyle name="Millares 2 2 2 4 3 2" xfId="7140" xr:uid="{00000000-0005-0000-0000-0000B4000000}"/>
    <cellStyle name="Millares 2 2 2 4 3 2 2" xfId="15286" xr:uid="{00000000-0005-0000-0000-0000B5000000}"/>
    <cellStyle name="Millares 2 2 2 4 3 2 2 2" xfId="31582" xr:uid="{00000000-0005-0000-0000-0000B6000000}"/>
    <cellStyle name="Millares 2 2 2 4 3 2 3" xfId="23436" xr:uid="{00000000-0005-0000-0000-0000B7000000}"/>
    <cellStyle name="Millares 2 2 2 4 3 3" xfId="9987" xr:uid="{00000000-0005-0000-0000-0000B8000000}"/>
    <cellStyle name="Millares 2 2 2 4 3 3 2" xfId="26283" xr:uid="{00000000-0005-0000-0000-0000B9000000}"/>
    <cellStyle name="Millares 2 2 2 4 3 4" xfId="18137" xr:uid="{00000000-0005-0000-0000-0000BA000000}"/>
    <cellStyle name="Millares 2 2 2 4 4" xfId="5730" xr:uid="{00000000-0005-0000-0000-0000BB000000}"/>
    <cellStyle name="Millares 2 2 2 4 4 2" xfId="13876" xr:uid="{00000000-0005-0000-0000-0000BC000000}"/>
    <cellStyle name="Millares 2 2 2 4 4 2 2" xfId="30172" xr:uid="{00000000-0005-0000-0000-0000BD000000}"/>
    <cellStyle name="Millares 2 2 2 4 4 3" xfId="22026" xr:uid="{00000000-0005-0000-0000-0000BE000000}"/>
    <cellStyle name="Millares 2 2 2 4 5" xfId="8577" xr:uid="{00000000-0005-0000-0000-0000BF000000}"/>
    <cellStyle name="Millares 2 2 2 4 5 2" xfId="24873" xr:uid="{00000000-0005-0000-0000-0000C0000000}"/>
    <cellStyle name="Millares 2 2 2 4 6" xfId="16727" xr:uid="{00000000-0005-0000-0000-0000C1000000}"/>
    <cellStyle name="Millares 2 2 2 5" xfId="792" xr:uid="{00000000-0005-0000-0000-0000C2000000}"/>
    <cellStyle name="Millares 2 2 2 5 2" xfId="2202" xr:uid="{00000000-0005-0000-0000-0000C3000000}"/>
    <cellStyle name="Millares 2 2 2 5 2 2" xfId="7501" xr:uid="{00000000-0005-0000-0000-0000C4000000}"/>
    <cellStyle name="Millares 2 2 2 5 2 2 2" xfId="15647" xr:uid="{00000000-0005-0000-0000-0000C5000000}"/>
    <cellStyle name="Millares 2 2 2 5 2 2 2 2" xfId="31943" xr:uid="{00000000-0005-0000-0000-0000C6000000}"/>
    <cellStyle name="Millares 2 2 2 5 2 2 3" xfId="23797" xr:uid="{00000000-0005-0000-0000-0000C7000000}"/>
    <cellStyle name="Millares 2 2 2 5 2 3" xfId="10348" xr:uid="{00000000-0005-0000-0000-0000C8000000}"/>
    <cellStyle name="Millares 2 2 2 5 2 3 2" xfId="26644" xr:uid="{00000000-0005-0000-0000-0000C9000000}"/>
    <cellStyle name="Millares 2 2 2 5 2 4" xfId="18498" xr:uid="{00000000-0005-0000-0000-0000CA000000}"/>
    <cellStyle name="Millares 2 2 2 5 3" xfId="6091" xr:uid="{00000000-0005-0000-0000-0000CB000000}"/>
    <cellStyle name="Millares 2 2 2 5 3 2" xfId="14237" xr:uid="{00000000-0005-0000-0000-0000CC000000}"/>
    <cellStyle name="Millares 2 2 2 5 3 2 2" xfId="30533" xr:uid="{00000000-0005-0000-0000-0000CD000000}"/>
    <cellStyle name="Millares 2 2 2 5 3 3" xfId="22387" xr:uid="{00000000-0005-0000-0000-0000CE000000}"/>
    <cellStyle name="Millares 2 2 2 5 4" xfId="8938" xr:uid="{00000000-0005-0000-0000-0000CF000000}"/>
    <cellStyle name="Millares 2 2 2 5 4 2" xfId="25234" xr:uid="{00000000-0005-0000-0000-0000D0000000}"/>
    <cellStyle name="Millares 2 2 2 5 5" xfId="17088" xr:uid="{00000000-0005-0000-0000-0000D1000000}"/>
    <cellStyle name="Millares 2 2 2 6" xfId="1497" xr:uid="{00000000-0005-0000-0000-0000D2000000}"/>
    <cellStyle name="Millares 2 2 2 6 2" xfId="6796" xr:uid="{00000000-0005-0000-0000-0000D3000000}"/>
    <cellStyle name="Millares 2 2 2 6 2 2" xfId="14942" xr:uid="{00000000-0005-0000-0000-0000D4000000}"/>
    <cellStyle name="Millares 2 2 2 6 2 2 2" xfId="31238" xr:uid="{00000000-0005-0000-0000-0000D5000000}"/>
    <cellStyle name="Millares 2 2 2 6 2 3" xfId="23092" xr:uid="{00000000-0005-0000-0000-0000D6000000}"/>
    <cellStyle name="Millares 2 2 2 6 3" xfId="9643" xr:uid="{00000000-0005-0000-0000-0000D7000000}"/>
    <cellStyle name="Millares 2 2 2 6 3 2" xfId="25939" xr:uid="{00000000-0005-0000-0000-0000D8000000}"/>
    <cellStyle name="Millares 2 2 2 6 4" xfId="17793" xr:uid="{00000000-0005-0000-0000-0000D9000000}"/>
    <cellStyle name="Millares 2 2 2 7" xfId="5386" xr:uid="{00000000-0005-0000-0000-0000DA000000}"/>
    <cellStyle name="Millares 2 2 2 7 2" xfId="13532" xr:uid="{00000000-0005-0000-0000-0000DB000000}"/>
    <cellStyle name="Millares 2 2 2 7 2 2" xfId="29828" xr:uid="{00000000-0005-0000-0000-0000DC000000}"/>
    <cellStyle name="Millares 2 2 2 7 3" xfId="21682" xr:uid="{00000000-0005-0000-0000-0000DD000000}"/>
    <cellStyle name="Millares 2 2 2 8" xfId="8233" xr:uid="{00000000-0005-0000-0000-0000DE000000}"/>
    <cellStyle name="Millares 2 2 2 8 2" xfId="24529" xr:uid="{00000000-0005-0000-0000-0000DF000000}"/>
    <cellStyle name="Millares 2 2 2 9" xfId="16383" xr:uid="{00000000-0005-0000-0000-0000E0000000}"/>
    <cellStyle name="Millares 2 2 3" xfId="132" xr:uid="{00000000-0005-0000-0000-0000E1000000}"/>
    <cellStyle name="Millares 2 2 3 2" xfId="476" xr:uid="{00000000-0005-0000-0000-0000E2000000}"/>
    <cellStyle name="Millares 2 2 3 2 2" xfId="1182" xr:uid="{00000000-0005-0000-0000-0000E3000000}"/>
    <cellStyle name="Millares 2 2 3 2 2 2" xfId="2592" xr:uid="{00000000-0005-0000-0000-0000E4000000}"/>
    <cellStyle name="Millares 2 2 3 2 2 2 2" xfId="7891" xr:uid="{00000000-0005-0000-0000-0000E5000000}"/>
    <cellStyle name="Millares 2 2 3 2 2 2 2 2" xfId="16037" xr:uid="{00000000-0005-0000-0000-0000E6000000}"/>
    <cellStyle name="Millares 2 2 3 2 2 2 2 2 2" xfId="32333" xr:uid="{00000000-0005-0000-0000-0000E7000000}"/>
    <cellStyle name="Millares 2 2 3 2 2 2 2 3" xfId="24187" xr:uid="{00000000-0005-0000-0000-0000E8000000}"/>
    <cellStyle name="Millares 2 2 3 2 2 2 3" xfId="10738" xr:uid="{00000000-0005-0000-0000-0000E9000000}"/>
    <cellStyle name="Millares 2 2 3 2 2 2 3 2" xfId="27034" xr:uid="{00000000-0005-0000-0000-0000EA000000}"/>
    <cellStyle name="Millares 2 2 3 2 2 2 4" xfId="18888" xr:uid="{00000000-0005-0000-0000-0000EB000000}"/>
    <cellStyle name="Millares 2 2 3 2 2 3" xfId="6481" xr:uid="{00000000-0005-0000-0000-0000EC000000}"/>
    <cellStyle name="Millares 2 2 3 2 2 3 2" xfId="14627" xr:uid="{00000000-0005-0000-0000-0000ED000000}"/>
    <cellStyle name="Millares 2 2 3 2 2 3 2 2" xfId="30923" xr:uid="{00000000-0005-0000-0000-0000EE000000}"/>
    <cellStyle name="Millares 2 2 3 2 2 3 3" xfId="22777" xr:uid="{00000000-0005-0000-0000-0000EF000000}"/>
    <cellStyle name="Millares 2 2 3 2 2 4" xfId="9328" xr:uid="{00000000-0005-0000-0000-0000F0000000}"/>
    <cellStyle name="Millares 2 2 3 2 2 4 2" xfId="25624" xr:uid="{00000000-0005-0000-0000-0000F1000000}"/>
    <cellStyle name="Millares 2 2 3 2 2 5" xfId="17478" xr:uid="{00000000-0005-0000-0000-0000F2000000}"/>
    <cellStyle name="Millares 2 2 3 2 3" xfId="1887" xr:uid="{00000000-0005-0000-0000-0000F3000000}"/>
    <cellStyle name="Millares 2 2 3 2 3 2" xfId="7186" xr:uid="{00000000-0005-0000-0000-0000F4000000}"/>
    <cellStyle name="Millares 2 2 3 2 3 2 2" xfId="15332" xr:uid="{00000000-0005-0000-0000-0000F5000000}"/>
    <cellStyle name="Millares 2 2 3 2 3 2 2 2" xfId="31628" xr:uid="{00000000-0005-0000-0000-0000F6000000}"/>
    <cellStyle name="Millares 2 2 3 2 3 2 3" xfId="23482" xr:uid="{00000000-0005-0000-0000-0000F7000000}"/>
    <cellStyle name="Millares 2 2 3 2 3 3" xfId="10033" xr:uid="{00000000-0005-0000-0000-0000F8000000}"/>
    <cellStyle name="Millares 2 2 3 2 3 3 2" xfId="26329" xr:uid="{00000000-0005-0000-0000-0000F9000000}"/>
    <cellStyle name="Millares 2 2 3 2 3 4" xfId="18183" xr:uid="{00000000-0005-0000-0000-0000FA000000}"/>
    <cellStyle name="Millares 2 2 3 2 4" xfId="5776" xr:uid="{00000000-0005-0000-0000-0000FB000000}"/>
    <cellStyle name="Millares 2 2 3 2 4 2" xfId="13922" xr:uid="{00000000-0005-0000-0000-0000FC000000}"/>
    <cellStyle name="Millares 2 2 3 2 4 2 2" xfId="30218" xr:uid="{00000000-0005-0000-0000-0000FD000000}"/>
    <cellStyle name="Millares 2 2 3 2 4 3" xfId="22072" xr:uid="{00000000-0005-0000-0000-0000FE000000}"/>
    <cellStyle name="Millares 2 2 3 2 5" xfId="8623" xr:uid="{00000000-0005-0000-0000-0000FF000000}"/>
    <cellStyle name="Millares 2 2 3 2 5 2" xfId="24919" xr:uid="{00000000-0005-0000-0000-000000010000}"/>
    <cellStyle name="Millares 2 2 3 2 6" xfId="16773" xr:uid="{00000000-0005-0000-0000-000001010000}"/>
    <cellStyle name="Millares 2 2 3 3" xfId="838" xr:uid="{00000000-0005-0000-0000-000002010000}"/>
    <cellStyle name="Millares 2 2 3 3 2" xfId="2248" xr:uid="{00000000-0005-0000-0000-000003010000}"/>
    <cellStyle name="Millares 2 2 3 3 2 2" xfId="7547" xr:uid="{00000000-0005-0000-0000-000004010000}"/>
    <cellStyle name="Millares 2 2 3 3 2 2 2" xfId="15693" xr:uid="{00000000-0005-0000-0000-000005010000}"/>
    <cellStyle name="Millares 2 2 3 3 2 2 2 2" xfId="31989" xr:uid="{00000000-0005-0000-0000-000006010000}"/>
    <cellStyle name="Millares 2 2 3 3 2 2 3" xfId="23843" xr:uid="{00000000-0005-0000-0000-000007010000}"/>
    <cellStyle name="Millares 2 2 3 3 2 3" xfId="10394" xr:uid="{00000000-0005-0000-0000-000008010000}"/>
    <cellStyle name="Millares 2 2 3 3 2 3 2" xfId="26690" xr:uid="{00000000-0005-0000-0000-000009010000}"/>
    <cellStyle name="Millares 2 2 3 3 2 4" xfId="18544" xr:uid="{00000000-0005-0000-0000-00000A010000}"/>
    <cellStyle name="Millares 2 2 3 3 3" xfId="6137" xr:uid="{00000000-0005-0000-0000-00000B010000}"/>
    <cellStyle name="Millares 2 2 3 3 3 2" xfId="14283" xr:uid="{00000000-0005-0000-0000-00000C010000}"/>
    <cellStyle name="Millares 2 2 3 3 3 2 2" xfId="30579" xr:uid="{00000000-0005-0000-0000-00000D010000}"/>
    <cellStyle name="Millares 2 2 3 3 3 3" xfId="22433" xr:uid="{00000000-0005-0000-0000-00000E010000}"/>
    <cellStyle name="Millares 2 2 3 3 4" xfId="8984" xr:uid="{00000000-0005-0000-0000-00000F010000}"/>
    <cellStyle name="Millares 2 2 3 3 4 2" xfId="25280" xr:uid="{00000000-0005-0000-0000-000010010000}"/>
    <cellStyle name="Millares 2 2 3 3 5" xfId="17134" xr:uid="{00000000-0005-0000-0000-000011010000}"/>
    <cellStyle name="Millares 2 2 3 4" xfId="1543" xr:uid="{00000000-0005-0000-0000-000012010000}"/>
    <cellStyle name="Millares 2 2 3 4 2" xfId="6842" xr:uid="{00000000-0005-0000-0000-000013010000}"/>
    <cellStyle name="Millares 2 2 3 4 2 2" xfId="14988" xr:uid="{00000000-0005-0000-0000-000014010000}"/>
    <cellStyle name="Millares 2 2 3 4 2 2 2" xfId="31284" xr:uid="{00000000-0005-0000-0000-000015010000}"/>
    <cellStyle name="Millares 2 2 3 4 2 3" xfId="23138" xr:uid="{00000000-0005-0000-0000-000016010000}"/>
    <cellStyle name="Millares 2 2 3 4 3" xfId="9689" xr:uid="{00000000-0005-0000-0000-000017010000}"/>
    <cellStyle name="Millares 2 2 3 4 3 2" xfId="25985" xr:uid="{00000000-0005-0000-0000-000018010000}"/>
    <cellStyle name="Millares 2 2 3 4 4" xfId="17839" xr:uid="{00000000-0005-0000-0000-000019010000}"/>
    <cellStyle name="Millares 2 2 3 5" xfId="5432" xr:uid="{00000000-0005-0000-0000-00001A010000}"/>
    <cellStyle name="Millares 2 2 3 5 2" xfId="13578" xr:uid="{00000000-0005-0000-0000-00001B010000}"/>
    <cellStyle name="Millares 2 2 3 5 2 2" xfId="29874" xr:uid="{00000000-0005-0000-0000-00001C010000}"/>
    <cellStyle name="Millares 2 2 3 5 3" xfId="21728" xr:uid="{00000000-0005-0000-0000-00001D010000}"/>
    <cellStyle name="Millares 2 2 3 6" xfId="8279" xr:uid="{00000000-0005-0000-0000-00001E010000}"/>
    <cellStyle name="Millares 2 2 3 6 2" xfId="24575" xr:uid="{00000000-0005-0000-0000-00001F010000}"/>
    <cellStyle name="Millares 2 2 3 7" xfId="16429" xr:uid="{00000000-0005-0000-0000-000020010000}"/>
    <cellStyle name="Millares 2 2 4" xfId="296" xr:uid="{00000000-0005-0000-0000-000021010000}"/>
    <cellStyle name="Millares 2 2 4 2" xfId="640" xr:uid="{00000000-0005-0000-0000-000022010000}"/>
    <cellStyle name="Millares 2 2 4 2 2" xfId="1346" xr:uid="{00000000-0005-0000-0000-000023010000}"/>
    <cellStyle name="Millares 2 2 4 2 2 2" xfId="2756" xr:uid="{00000000-0005-0000-0000-000024010000}"/>
    <cellStyle name="Millares 2 2 4 2 2 2 2" xfId="8055" xr:uid="{00000000-0005-0000-0000-000025010000}"/>
    <cellStyle name="Millares 2 2 4 2 2 2 2 2" xfId="16201" xr:uid="{00000000-0005-0000-0000-000026010000}"/>
    <cellStyle name="Millares 2 2 4 2 2 2 2 2 2" xfId="32497" xr:uid="{00000000-0005-0000-0000-000027010000}"/>
    <cellStyle name="Millares 2 2 4 2 2 2 2 3" xfId="24351" xr:uid="{00000000-0005-0000-0000-000028010000}"/>
    <cellStyle name="Millares 2 2 4 2 2 2 3" xfId="10902" xr:uid="{00000000-0005-0000-0000-000029010000}"/>
    <cellStyle name="Millares 2 2 4 2 2 2 3 2" xfId="27198" xr:uid="{00000000-0005-0000-0000-00002A010000}"/>
    <cellStyle name="Millares 2 2 4 2 2 2 4" xfId="19052" xr:uid="{00000000-0005-0000-0000-00002B010000}"/>
    <cellStyle name="Millares 2 2 4 2 2 3" xfId="6645" xr:uid="{00000000-0005-0000-0000-00002C010000}"/>
    <cellStyle name="Millares 2 2 4 2 2 3 2" xfId="14791" xr:uid="{00000000-0005-0000-0000-00002D010000}"/>
    <cellStyle name="Millares 2 2 4 2 2 3 2 2" xfId="31087" xr:uid="{00000000-0005-0000-0000-00002E010000}"/>
    <cellStyle name="Millares 2 2 4 2 2 3 3" xfId="22941" xr:uid="{00000000-0005-0000-0000-00002F010000}"/>
    <cellStyle name="Millares 2 2 4 2 2 4" xfId="9492" xr:uid="{00000000-0005-0000-0000-000030010000}"/>
    <cellStyle name="Millares 2 2 4 2 2 4 2" xfId="25788" xr:uid="{00000000-0005-0000-0000-000031010000}"/>
    <cellStyle name="Millares 2 2 4 2 2 5" xfId="17642" xr:uid="{00000000-0005-0000-0000-000032010000}"/>
    <cellStyle name="Millares 2 2 4 2 3" xfId="2051" xr:uid="{00000000-0005-0000-0000-000033010000}"/>
    <cellStyle name="Millares 2 2 4 2 3 2" xfId="7350" xr:uid="{00000000-0005-0000-0000-000034010000}"/>
    <cellStyle name="Millares 2 2 4 2 3 2 2" xfId="15496" xr:uid="{00000000-0005-0000-0000-000035010000}"/>
    <cellStyle name="Millares 2 2 4 2 3 2 2 2" xfId="31792" xr:uid="{00000000-0005-0000-0000-000036010000}"/>
    <cellStyle name="Millares 2 2 4 2 3 2 3" xfId="23646" xr:uid="{00000000-0005-0000-0000-000037010000}"/>
    <cellStyle name="Millares 2 2 4 2 3 3" xfId="10197" xr:uid="{00000000-0005-0000-0000-000038010000}"/>
    <cellStyle name="Millares 2 2 4 2 3 3 2" xfId="26493" xr:uid="{00000000-0005-0000-0000-000039010000}"/>
    <cellStyle name="Millares 2 2 4 2 3 4" xfId="18347" xr:uid="{00000000-0005-0000-0000-00003A010000}"/>
    <cellStyle name="Millares 2 2 4 2 4" xfId="5940" xr:uid="{00000000-0005-0000-0000-00003B010000}"/>
    <cellStyle name="Millares 2 2 4 2 4 2" xfId="14086" xr:uid="{00000000-0005-0000-0000-00003C010000}"/>
    <cellStyle name="Millares 2 2 4 2 4 2 2" xfId="30382" xr:uid="{00000000-0005-0000-0000-00003D010000}"/>
    <cellStyle name="Millares 2 2 4 2 4 3" xfId="22236" xr:uid="{00000000-0005-0000-0000-00003E010000}"/>
    <cellStyle name="Millares 2 2 4 2 5" xfId="8787" xr:uid="{00000000-0005-0000-0000-00003F010000}"/>
    <cellStyle name="Millares 2 2 4 2 5 2" xfId="25083" xr:uid="{00000000-0005-0000-0000-000040010000}"/>
    <cellStyle name="Millares 2 2 4 2 6" xfId="16937" xr:uid="{00000000-0005-0000-0000-000041010000}"/>
    <cellStyle name="Millares 2 2 4 3" xfId="1002" xr:uid="{00000000-0005-0000-0000-000042010000}"/>
    <cellStyle name="Millares 2 2 4 3 2" xfId="2412" xr:uid="{00000000-0005-0000-0000-000043010000}"/>
    <cellStyle name="Millares 2 2 4 3 2 2" xfId="7711" xr:uid="{00000000-0005-0000-0000-000044010000}"/>
    <cellStyle name="Millares 2 2 4 3 2 2 2" xfId="15857" xr:uid="{00000000-0005-0000-0000-000045010000}"/>
    <cellStyle name="Millares 2 2 4 3 2 2 2 2" xfId="32153" xr:uid="{00000000-0005-0000-0000-000046010000}"/>
    <cellStyle name="Millares 2 2 4 3 2 2 3" xfId="24007" xr:uid="{00000000-0005-0000-0000-000047010000}"/>
    <cellStyle name="Millares 2 2 4 3 2 3" xfId="10558" xr:uid="{00000000-0005-0000-0000-000048010000}"/>
    <cellStyle name="Millares 2 2 4 3 2 3 2" xfId="26854" xr:uid="{00000000-0005-0000-0000-000049010000}"/>
    <cellStyle name="Millares 2 2 4 3 2 4" xfId="18708" xr:uid="{00000000-0005-0000-0000-00004A010000}"/>
    <cellStyle name="Millares 2 2 4 3 3" xfId="6301" xr:uid="{00000000-0005-0000-0000-00004B010000}"/>
    <cellStyle name="Millares 2 2 4 3 3 2" xfId="14447" xr:uid="{00000000-0005-0000-0000-00004C010000}"/>
    <cellStyle name="Millares 2 2 4 3 3 2 2" xfId="30743" xr:uid="{00000000-0005-0000-0000-00004D010000}"/>
    <cellStyle name="Millares 2 2 4 3 3 3" xfId="22597" xr:uid="{00000000-0005-0000-0000-00004E010000}"/>
    <cellStyle name="Millares 2 2 4 3 4" xfId="9148" xr:uid="{00000000-0005-0000-0000-00004F010000}"/>
    <cellStyle name="Millares 2 2 4 3 4 2" xfId="25444" xr:uid="{00000000-0005-0000-0000-000050010000}"/>
    <cellStyle name="Millares 2 2 4 3 5" xfId="17298" xr:uid="{00000000-0005-0000-0000-000051010000}"/>
    <cellStyle name="Millares 2 2 4 4" xfId="1707" xr:uid="{00000000-0005-0000-0000-000052010000}"/>
    <cellStyle name="Millares 2 2 4 4 2" xfId="7006" xr:uid="{00000000-0005-0000-0000-000053010000}"/>
    <cellStyle name="Millares 2 2 4 4 2 2" xfId="15152" xr:uid="{00000000-0005-0000-0000-000054010000}"/>
    <cellStyle name="Millares 2 2 4 4 2 2 2" xfId="31448" xr:uid="{00000000-0005-0000-0000-000055010000}"/>
    <cellStyle name="Millares 2 2 4 4 2 3" xfId="23302" xr:uid="{00000000-0005-0000-0000-000056010000}"/>
    <cellStyle name="Millares 2 2 4 4 3" xfId="9853" xr:uid="{00000000-0005-0000-0000-000057010000}"/>
    <cellStyle name="Millares 2 2 4 4 3 2" xfId="26149" xr:uid="{00000000-0005-0000-0000-000058010000}"/>
    <cellStyle name="Millares 2 2 4 4 4" xfId="18003" xr:uid="{00000000-0005-0000-0000-000059010000}"/>
    <cellStyle name="Millares 2 2 4 5" xfId="5596" xr:uid="{00000000-0005-0000-0000-00005A010000}"/>
    <cellStyle name="Millares 2 2 4 5 2" xfId="13742" xr:uid="{00000000-0005-0000-0000-00005B010000}"/>
    <cellStyle name="Millares 2 2 4 5 2 2" xfId="30038" xr:uid="{00000000-0005-0000-0000-00005C010000}"/>
    <cellStyle name="Millares 2 2 4 5 3" xfId="21892" xr:uid="{00000000-0005-0000-0000-00005D010000}"/>
    <cellStyle name="Millares 2 2 4 6" xfId="8443" xr:uid="{00000000-0005-0000-0000-00005E010000}"/>
    <cellStyle name="Millares 2 2 4 6 2" xfId="24739" xr:uid="{00000000-0005-0000-0000-00005F010000}"/>
    <cellStyle name="Millares 2 2 4 7" xfId="16593" xr:uid="{00000000-0005-0000-0000-000060010000}"/>
    <cellStyle name="Millares 2 2 5" xfId="386" xr:uid="{00000000-0005-0000-0000-000061010000}"/>
    <cellStyle name="Millares 2 2 5 2" xfId="1092" xr:uid="{00000000-0005-0000-0000-000062010000}"/>
    <cellStyle name="Millares 2 2 5 2 2" xfId="2502" xr:uid="{00000000-0005-0000-0000-000063010000}"/>
    <cellStyle name="Millares 2 2 5 2 2 2" xfId="7801" xr:uid="{00000000-0005-0000-0000-000064010000}"/>
    <cellStyle name="Millares 2 2 5 2 2 2 2" xfId="15947" xr:uid="{00000000-0005-0000-0000-000065010000}"/>
    <cellStyle name="Millares 2 2 5 2 2 2 2 2" xfId="32243" xr:uid="{00000000-0005-0000-0000-000066010000}"/>
    <cellStyle name="Millares 2 2 5 2 2 2 3" xfId="24097" xr:uid="{00000000-0005-0000-0000-000067010000}"/>
    <cellStyle name="Millares 2 2 5 2 2 3" xfId="10648" xr:uid="{00000000-0005-0000-0000-000068010000}"/>
    <cellStyle name="Millares 2 2 5 2 2 3 2" xfId="26944" xr:uid="{00000000-0005-0000-0000-000069010000}"/>
    <cellStyle name="Millares 2 2 5 2 2 4" xfId="18798" xr:uid="{00000000-0005-0000-0000-00006A010000}"/>
    <cellStyle name="Millares 2 2 5 2 3" xfId="6391" xr:uid="{00000000-0005-0000-0000-00006B010000}"/>
    <cellStyle name="Millares 2 2 5 2 3 2" xfId="14537" xr:uid="{00000000-0005-0000-0000-00006C010000}"/>
    <cellStyle name="Millares 2 2 5 2 3 2 2" xfId="30833" xr:uid="{00000000-0005-0000-0000-00006D010000}"/>
    <cellStyle name="Millares 2 2 5 2 3 3" xfId="22687" xr:uid="{00000000-0005-0000-0000-00006E010000}"/>
    <cellStyle name="Millares 2 2 5 2 4" xfId="9238" xr:uid="{00000000-0005-0000-0000-00006F010000}"/>
    <cellStyle name="Millares 2 2 5 2 4 2" xfId="25534" xr:uid="{00000000-0005-0000-0000-000070010000}"/>
    <cellStyle name="Millares 2 2 5 2 5" xfId="17388" xr:uid="{00000000-0005-0000-0000-000071010000}"/>
    <cellStyle name="Millares 2 2 5 3" xfId="1797" xr:uid="{00000000-0005-0000-0000-000072010000}"/>
    <cellStyle name="Millares 2 2 5 3 2" xfId="7096" xr:uid="{00000000-0005-0000-0000-000073010000}"/>
    <cellStyle name="Millares 2 2 5 3 2 2" xfId="15242" xr:uid="{00000000-0005-0000-0000-000074010000}"/>
    <cellStyle name="Millares 2 2 5 3 2 2 2" xfId="31538" xr:uid="{00000000-0005-0000-0000-000075010000}"/>
    <cellStyle name="Millares 2 2 5 3 2 3" xfId="23392" xr:uid="{00000000-0005-0000-0000-000076010000}"/>
    <cellStyle name="Millares 2 2 5 3 3" xfId="9943" xr:uid="{00000000-0005-0000-0000-000077010000}"/>
    <cellStyle name="Millares 2 2 5 3 3 2" xfId="26239" xr:uid="{00000000-0005-0000-0000-000078010000}"/>
    <cellStyle name="Millares 2 2 5 3 4" xfId="18093" xr:uid="{00000000-0005-0000-0000-000079010000}"/>
    <cellStyle name="Millares 2 2 5 4" xfId="5686" xr:uid="{00000000-0005-0000-0000-00007A010000}"/>
    <cellStyle name="Millares 2 2 5 4 2" xfId="13832" xr:uid="{00000000-0005-0000-0000-00007B010000}"/>
    <cellStyle name="Millares 2 2 5 4 2 2" xfId="30128" xr:uid="{00000000-0005-0000-0000-00007C010000}"/>
    <cellStyle name="Millares 2 2 5 4 3" xfId="21982" xr:uid="{00000000-0005-0000-0000-00007D010000}"/>
    <cellStyle name="Millares 2 2 5 5" xfId="8533" xr:uid="{00000000-0005-0000-0000-00007E010000}"/>
    <cellStyle name="Millares 2 2 5 5 2" xfId="24829" xr:uid="{00000000-0005-0000-0000-00007F010000}"/>
    <cellStyle name="Millares 2 2 5 6" xfId="16683" xr:uid="{00000000-0005-0000-0000-000080010000}"/>
    <cellStyle name="Millares 2 2 6" xfId="748" xr:uid="{00000000-0005-0000-0000-000081010000}"/>
    <cellStyle name="Millares 2 2 6 2" xfId="2158" xr:uid="{00000000-0005-0000-0000-000082010000}"/>
    <cellStyle name="Millares 2 2 6 2 2" xfId="7457" xr:uid="{00000000-0005-0000-0000-000083010000}"/>
    <cellStyle name="Millares 2 2 6 2 2 2" xfId="15603" xr:uid="{00000000-0005-0000-0000-000084010000}"/>
    <cellStyle name="Millares 2 2 6 2 2 2 2" xfId="31899" xr:uid="{00000000-0005-0000-0000-000085010000}"/>
    <cellStyle name="Millares 2 2 6 2 2 3" xfId="23753" xr:uid="{00000000-0005-0000-0000-000086010000}"/>
    <cellStyle name="Millares 2 2 6 2 3" xfId="10304" xr:uid="{00000000-0005-0000-0000-000087010000}"/>
    <cellStyle name="Millares 2 2 6 2 3 2" xfId="26600" xr:uid="{00000000-0005-0000-0000-000088010000}"/>
    <cellStyle name="Millares 2 2 6 2 4" xfId="18454" xr:uid="{00000000-0005-0000-0000-000089010000}"/>
    <cellStyle name="Millares 2 2 6 3" xfId="6047" xr:uid="{00000000-0005-0000-0000-00008A010000}"/>
    <cellStyle name="Millares 2 2 6 3 2" xfId="14193" xr:uid="{00000000-0005-0000-0000-00008B010000}"/>
    <cellStyle name="Millares 2 2 6 3 2 2" xfId="30489" xr:uid="{00000000-0005-0000-0000-00008C010000}"/>
    <cellStyle name="Millares 2 2 6 3 3" xfId="22343" xr:uid="{00000000-0005-0000-0000-00008D010000}"/>
    <cellStyle name="Millares 2 2 6 4" xfId="8894" xr:uid="{00000000-0005-0000-0000-00008E010000}"/>
    <cellStyle name="Millares 2 2 6 4 2" xfId="25190" xr:uid="{00000000-0005-0000-0000-00008F010000}"/>
    <cellStyle name="Millares 2 2 6 5" xfId="17044" xr:uid="{00000000-0005-0000-0000-000090010000}"/>
    <cellStyle name="Millares 2 2 7" xfId="1453" xr:uid="{00000000-0005-0000-0000-000091010000}"/>
    <cellStyle name="Millares 2 2 7 2" xfId="6752" xr:uid="{00000000-0005-0000-0000-000092010000}"/>
    <cellStyle name="Millares 2 2 7 2 2" xfId="14898" xr:uid="{00000000-0005-0000-0000-000093010000}"/>
    <cellStyle name="Millares 2 2 7 2 2 2" xfId="31194" xr:uid="{00000000-0005-0000-0000-000094010000}"/>
    <cellStyle name="Millares 2 2 7 2 3" xfId="23048" xr:uid="{00000000-0005-0000-0000-000095010000}"/>
    <cellStyle name="Millares 2 2 7 3" xfId="9599" xr:uid="{00000000-0005-0000-0000-000096010000}"/>
    <cellStyle name="Millares 2 2 7 3 2" xfId="25895" xr:uid="{00000000-0005-0000-0000-000097010000}"/>
    <cellStyle name="Millares 2 2 7 4" xfId="17749" xr:uid="{00000000-0005-0000-0000-000098010000}"/>
    <cellStyle name="Millares 2 2 8" xfId="5342" xr:uid="{00000000-0005-0000-0000-000099010000}"/>
    <cellStyle name="Millares 2 2 8 2" xfId="13488" xr:uid="{00000000-0005-0000-0000-00009A010000}"/>
    <cellStyle name="Millares 2 2 8 2 2" xfId="29784" xr:uid="{00000000-0005-0000-0000-00009B010000}"/>
    <cellStyle name="Millares 2 2 8 3" xfId="21638" xr:uid="{00000000-0005-0000-0000-00009C010000}"/>
    <cellStyle name="Millares 2 2 9" xfId="8189" xr:uid="{00000000-0005-0000-0000-00009D010000}"/>
    <cellStyle name="Millares 2 2 9 2" xfId="24485" xr:uid="{00000000-0005-0000-0000-00009E010000}"/>
    <cellStyle name="Millares 2 3" xfId="64" xr:uid="{00000000-0005-0000-0000-00009F010000}"/>
    <cellStyle name="Millares 2 3 2" xfId="154" xr:uid="{00000000-0005-0000-0000-0000A0010000}"/>
    <cellStyle name="Millares 2 3 2 2" xfId="498" xr:uid="{00000000-0005-0000-0000-0000A1010000}"/>
    <cellStyle name="Millares 2 3 2 2 2" xfId="1204" xr:uid="{00000000-0005-0000-0000-0000A2010000}"/>
    <cellStyle name="Millares 2 3 2 2 2 2" xfId="2614" xr:uid="{00000000-0005-0000-0000-0000A3010000}"/>
    <cellStyle name="Millares 2 3 2 2 2 2 2" xfId="7913" xr:uid="{00000000-0005-0000-0000-0000A4010000}"/>
    <cellStyle name="Millares 2 3 2 2 2 2 2 2" xfId="16059" xr:uid="{00000000-0005-0000-0000-0000A5010000}"/>
    <cellStyle name="Millares 2 3 2 2 2 2 2 2 2" xfId="32355" xr:uid="{00000000-0005-0000-0000-0000A6010000}"/>
    <cellStyle name="Millares 2 3 2 2 2 2 2 3" xfId="24209" xr:uid="{00000000-0005-0000-0000-0000A7010000}"/>
    <cellStyle name="Millares 2 3 2 2 2 2 3" xfId="10760" xr:uid="{00000000-0005-0000-0000-0000A8010000}"/>
    <cellStyle name="Millares 2 3 2 2 2 2 3 2" xfId="27056" xr:uid="{00000000-0005-0000-0000-0000A9010000}"/>
    <cellStyle name="Millares 2 3 2 2 2 2 4" xfId="18910" xr:uid="{00000000-0005-0000-0000-0000AA010000}"/>
    <cellStyle name="Millares 2 3 2 2 2 3" xfId="6503" xr:uid="{00000000-0005-0000-0000-0000AB010000}"/>
    <cellStyle name="Millares 2 3 2 2 2 3 2" xfId="14649" xr:uid="{00000000-0005-0000-0000-0000AC010000}"/>
    <cellStyle name="Millares 2 3 2 2 2 3 2 2" xfId="30945" xr:uid="{00000000-0005-0000-0000-0000AD010000}"/>
    <cellStyle name="Millares 2 3 2 2 2 3 3" xfId="22799" xr:uid="{00000000-0005-0000-0000-0000AE010000}"/>
    <cellStyle name="Millares 2 3 2 2 2 4" xfId="9350" xr:uid="{00000000-0005-0000-0000-0000AF010000}"/>
    <cellStyle name="Millares 2 3 2 2 2 4 2" xfId="25646" xr:uid="{00000000-0005-0000-0000-0000B0010000}"/>
    <cellStyle name="Millares 2 3 2 2 2 5" xfId="17500" xr:uid="{00000000-0005-0000-0000-0000B1010000}"/>
    <cellStyle name="Millares 2 3 2 2 3" xfId="1909" xr:uid="{00000000-0005-0000-0000-0000B2010000}"/>
    <cellStyle name="Millares 2 3 2 2 3 2" xfId="7208" xr:uid="{00000000-0005-0000-0000-0000B3010000}"/>
    <cellStyle name="Millares 2 3 2 2 3 2 2" xfId="15354" xr:uid="{00000000-0005-0000-0000-0000B4010000}"/>
    <cellStyle name="Millares 2 3 2 2 3 2 2 2" xfId="31650" xr:uid="{00000000-0005-0000-0000-0000B5010000}"/>
    <cellStyle name="Millares 2 3 2 2 3 2 3" xfId="23504" xr:uid="{00000000-0005-0000-0000-0000B6010000}"/>
    <cellStyle name="Millares 2 3 2 2 3 3" xfId="10055" xr:uid="{00000000-0005-0000-0000-0000B7010000}"/>
    <cellStyle name="Millares 2 3 2 2 3 3 2" xfId="26351" xr:uid="{00000000-0005-0000-0000-0000B8010000}"/>
    <cellStyle name="Millares 2 3 2 2 3 4" xfId="18205" xr:uid="{00000000-0005-0000-0000-0000B9010000}"/>
    <cellStyle name="Millares 2 3 2 2 4" xfId="5798" xr:uid="{00000000-0005-0000-0000-0000BA010000}"/>
    <cellStyle name="Millares 2 3 2 2 4 2" xfId="13944" xr:uid="{00000000-0005-0000-0000-0000BB010000}"/>
    <cellStyle name="Millares 2 3 2 2 4 2 2" xfId="30240" xr:uid="{00000000-0005-0000-0000-0000BC010000}"/>
    <cellStyle name="Millares 2 3 2 2 4 3" xfId="22094" xr:uid="{00000000-0005-0000-0000-0000BD010000}"/>
    <cellStyle name="Millares 2 3 2 2 5" xfId="8645" xr:uid="{00000000-0005-0000-0000-0000BE010000}"/>
    <cellStyle name="Millares 2 3 2 2 5 2" xfId="24941" xr:uid="{00000000-0005-0000-0000-0000BF010000}"/>
    <cellStyle name="Millares 2 3 2 2 6" xfId="16795" xr:uid="{00000000-0005-0000-0000-0000C0010000}"/>
    <cellStyle name="Millares 2 3 2 3" xfId="860" xr:uid="{00000000-0005-0000-0000-0000C1010000}"/>
    <cellStyle name="Millares 2 3 2 3 2" xfId="2270" xr:uid="{00000000-0005-0000-0000-0000C2010000}"/>
    <cellStyle name="Millares 2 3 2 3 2 2" xfId="7569" xr:uid="{00000000-0005-0000-0000-0000C3010000}"/>
    <cellStyle name="Millares 2 3 2 3 2 2 2" xfId="15715" xr:uid="{00000000-0005-0000-0000-0000C4010000}"/>
    <cellStyle name="Millares 2 3 2 3 2 2 2 2" xfId="32011" xr:uid="{00000000-0005-0000-0000-0000C5010000}"/>
    <cellStyle name="Millares 2 3 2 3 2 2 3" xfId="23865" xr:uid="{00000000-0005-0000-0000-0000C6010000}"/>
    <cellStyle name="Millares 2 3 2 3 2 3" xfId="10416" xr:uid="{00000000-0005-0000-0000-0000C7010000}"/>
    <cellStyle name="Millares 2 3 2 3 2 3 2" xfId="26712" xr:uid="{00000000-0005-0000-0000-0000C8010000}"/>
    <cellStyle name="Millares 2 3 2 3 2 4" xfId="18566" xr:uid="{00000000-0005-0000-0000-0000C9010000}"/>
    <cellStyle name="Millares 2 3 2 3 3" xfId="6159" xr:uid="{00000000-0005-0000-0000-0000CA010000}"/>
    <cellStyle name="Millares 2 3 2 3 3 2" xfId="14305" xr:uid="{00000000-0005-0000-0000-0000CB010000}"/>
    <cellStyle name="Millares 2 3 2 3 3 2 2" xfId="30601" xr:uid="{00000000-0005-0000-0000-0000CC010000}"/>
    <cellStyle name="Millares 2 3 2 3 3 3" xfId="22455" xr:uid="{00000000-0005-0000-0000-0000CD010000}"/>
    <cellStyle name="Millares 2 3 2 3 4" xfId="9006" xr:uid="{00000000-0005-0000-0000-0000CE010000}"/>
    <cellStyle name="Millares 2 3 2 3 4 2" xfId="25302" xr:uid="{00000000-0005-0000-0000-0000CF010000}"/>
    <cellStyle name="Millares 2 3 2 3 5" xfId="17156" xr:uid="{00000000-0005-0000-0000-0000D0010000}"/>
    <cellStyle name="Millares 2 3 2 4" xfId="1565" xr:uid="{00000000-0005-0000-0000-0000D1010000}"/>
    <cellStyle name="Millares 2 3 2 4 2" xfId="6864" xr:uid="{00000000-0005-0000-0000-0000D2010000}"/>
    <cellStyle name="Millares 2 3 2 4 2 2" xfId="15010" xr:uid="{00000000-0005-0000-0000-0000D3010000}"/>
    <cellStyle name="Millares 2 3 2 4 2 2 2" xfId="31306" xr:uid="{00000000-0005-0000-0000-0000D4010000}"/>
    <cellStyle name="Millares 2 3 2 4 2 3" xfId="23160" xr:uid="{00000000-0005-0000-0000-0000D5010000}"/>
    <cellStyle name="Millares 2 3 2 4 3" xfId="9711" xr:uid="{00000000-0005-0000-0000-0000D6010000}"/>
    <cellStyle name="Millares 2 3 2 4 3 2" xfId="26007" xr:uid="{00000000-0005-0000-0000-0000D7010000}"/>
    <cellStyle name="Millares 2 3 2 4 4" xfId="17861" xr:uid="{00000000-0005-0000-0000-0000D8010000}"/>
    <cellStyle name="Millares 2 3 2 5" xfId="5454" xr:uid="{00000000-0005-0000-0000-0000D9010000}"/>
    <cellStyle name="Millares 2 3 2 5 2" xfId="13600" xr:uid="{00000000-0005-0000-0000-0000DA010000}"/>
    <cellStyle name="Millares 2 3 2 5 2 2" xfId="29896" xr:uid="{00000000-0005-0000-0000-0000DB010000}"/>
    <cellStyle name="Millares 2 3 2 5 3" xfId="21750" xr:uid="{00000000-0005-0000-0000-0000DC010000}"/>
    <cellStyle name="Millares 2 3 2 6" xfId="8301" xr:uid="{00000000-0005-0000-0000-0000DD010000}"/>
    <cellStyle name="Millares 2 3 2 6 2" xfId="24597" xr:uid="{00000000-0005-0000-0000-0000DE010000}"/>
    <cellStyle name="Millares 2 3 2 7" xfId="16451" xr:uid="{00000000-0005-0000-0000-0000DF010000}"/>
    <cellStyle name="Millares 2 3 3" xfId="318" xr:uid="{00000000-0005-0000-0000-0000E0010000}"/>
    <cellStyle name="Millares 2 3 3 2" xfId="662" xr:uid="{00000000-0005-0000-0000-0000E1010000}"/>
    <cellStyle name="Millares 2 3 3 2 2" xfId="1368" xr:uid="{00000000-0005-0000-0000-0000E2010000}"/>
    <cellStyle name="Millares 2 3 3 2 2 2" xfId="2778" xr:uid="{00000000-0005-0000-0000-0000E3010000}"/>
    <cellStyle name="Millares 2 3 3 2 2 2 2" xfId="8077" xr:uid="{00000000-0005-0000-0000-0000E4010000}"/>
    <cellStyle name="Millares 2 3 3 2 2 2 2 2" xfId="16223" xr:uid="{00000000-0005-0000-0000-0000E5010000}"/>
    <cellStyle name="Millares 2 3 3 2 2 2 2 2 2" xfId="32519" xr:uid="{00000000-0005-0000-0000-0000E6010000}"/>
    <cellStyle name="Millares 2 3 3 2 2 2 2 3" xfId="24373" xr:uid="{00000000-0005-0000-0000-0000E7010000}"/>
    <cellStyle name="Millares 2 3 3 2 2 2 3" xfId="10924" xr:uid="{00000000-0005-0000-0000-0000E8010000}"/>
    <cellStyle name="Millares 2 3 3 2 2 2 3 2" xfId="27220" xr:uid="{00000000-0005-0000-0000-0000E9010000}"/>
    <cellStyle name="Millares 2 3 3 2 2 2 4" xfId="19074" xr:uid="{00000000-0005-0000-0000-0000EA010000}"/>
    <cellStyle name="Millares 2 3 3 2 2 3" xfId="6667" xr:uid="{00000000-0005-0000-0000-0000EB010000}"/>
    <cellStyle name="Millares 2 3 3 2 2 3 2" xfId="14813" xr:uid="{00000000-0005-0000-0000-0000EC010000}"/>
    <cellStyle name="Millares 2 3 3 2 2 3 2 2" xfId="31109" xr:uid="{00000000-0005-0000-0000-0000ED010000}"/>
    <cellStyle name="Millares 2 3 3 2 2 3 3" xfId="22963" xr:uid="{00000000-0005-0000-0000-0000EE010000}"/>
    <cellStyle name="Millares 2 3 3 2 2 4" xfId="9514" xr:uid="{00000000-0005-0000-0000-0000EF010000}"/>
    <cellStyle name="Millares 2 3 3 2 2 4 2" xfId="25810" xr:uid="{00000000-0005-0000-0000-0000F0010000}"/>
    <cellStyle name="Millares 2 3 3 2 2 5" xfId="17664" xr:uid="{00000000-0005-0000-0000-0000F1010000}"/>
    <cellStyle name="Millares 2 3 3 2 3" xfId="2073" xr:uid="{00000000-0005-0000-0000-0000F2010000}"/>
    <cellStyle name="Millares 2 3 3 2 3 2" xfId="7372" xr:uid="{00000000-0005-0000-0000-0000F3010000}"/>
    <cellStyle name="Millares 2 3 3 2 3 2 2" xfId="15518" xr:uid="{00000000-0005-0000-0000-0000F4010000}"/>
    <cellStyle name="Millares 2 3 3 2 3 2 2 2" xfId="31814" xr:uid="{00000000-0005-0000-0000-0000F5010000}"/>
    <cellStyle name="Millares 2 3 3 2 3 2 3" xfId="23668" xr:uid="{00000000-0005-0000-0000-0000F6010000}"/>
    <cellStyle name="Millares 2 3 3 2 3 3" xfId="10219" xr:uid="{00000000-0005-0000-0000-0000F7010000}"/>
    <cellStyle name="Millares 2 3 3 2 3 3 2" xfId="26515" xr:uid="{00000000-0005-0000-0000-0000F8010000}"/>
    <cellStyle name="Millares 2 3 3 2 3 4" xfId="18369" xr:uid="{00000000-0005-0000-0000-0000F9010000}"/>
    <cellStyle name="Millares 2 3 3 2 4" xfId="5962" xr:uid="{00000000-0005-0000-0000-0000FA010000}"/>
    <cellStyle name="Millares 2 3 3 2 4 2" xfId="14108" xr:uid="{00000000-0005-0000-0000-0000FB010000}"/>
    <cellStyle name="Millares 2 3 3 2 4 2 2" xfId="30404" xr:uid="{00000000-0005-0000-0000-0000FC010000}"/>
    <cellStyle name="Millares 2 3 3 2 4 3" xfId="22258" xr:uid="{00000000-0005-0000-0000-0000FD010000}"/>
    <cellStyle name="Millares 2 3 3 2 5" xfId="8809" xr:uid="{00000000-0005-0000-0000-0000FE010000}"/>
    <cellStyle name="Millares 2 3 3 2 5 2" xfId="25105" xr:uid="{00000000-0005-0000-0000-0000FF010000}"/>
    <cellStyle name="Millares 2 3 3 2 6" xfId="16959" xr:uid="{00000000-0005-0000-0000-000000020000}"/>
    <cellStyle name="Millares 2 3 3 3" xfId="1024" xr:uid="{00000000-0005-0000-0000-000001020000}"/>
    <cellStyle name="Millares 2 3 3 3 2" xfId="2434" xr:uid="{00000000-0005-0000-0000-000002020000}"/>
    <cellStyle name="Millares 2 3 3 3 2 2" xfId="7733" xr:uid="{00000000-0005-0000-0000-000003020000}"/>
    <cellStyle name="Millares 2 3 3 3 2 2 2" xfId="15879" xr:uid="{00000000-0005-0000-0000-000004020000}"/>
    <cellStyle name="Millares 2 3 3 3 2 2 2 2" xfId="32175" xr:uid="{00000000-0005-0000-0000-000005020000}"/>
    <cellStyle name="Millares 2 3 3 3 2 2 3" xfId="24029" xr:uid="{00000000-0005-0000-0000-000006020000}"/>
    <cellStyle name="Millares 2 3 3 3 2 3" xfId="10580" xr:uid="{00000000-0005-0000-0000-000007020000}"/>
    <cellStyle name="Millares 2 3 3 3 2 3 2" xfId="26876" xr:uid="{00000000-0005-0000-0000-000008020000}"/>
    <cellStyle name="Millares 2 3 3 3 2 4" xfId="18730" xr:uid="{00000000-0005-0000-0000-000009020000}"/>
    <cellStyle name="Millares 2 3 3 3 3" xfId="6323" xr:uid="{00000000-0005-0000-0000-00000A020000}"/>
    <cellStyle name="Millares 2 3 3 3 3 2" xfId="14469" xr:uid="{00000000-0005-0000-0000-00000B020000}"/>
    <cellStyle name="Millares 2 3 3 3 3 2 2" xfId="30765" xr:uid="{00000000-0005-0000-0000-00000C020000}"/>
    <cellStyle name="Millares 2 3 3 3 3 3" xfId="22619" xr:uid="{00000000-0005-0000-0000-00000D020000}"/>
    <cellStyle name="Millares 2 3 3 3 4" xfId="9170" xr:uid="{00000000-0005-0000-0000-00000E020000}"/>
    <cellStyle name="Millares 2 3 3 3 4 2" xfId="25466" xr:uid="{00000000-0005-0000-0000-00000F020000}"/>
    <cellStyle name="Millares 2 3 3 3 5" xfId="17320" xr:uid="{00000000-0005-0000-0000-000010020000}"/>
    <cellStyle name="Millares 2 3 3 4" xfId="1729" xr:uid="{00000000-0005-0000-0000-000011020000}"/>
    <cellStyle name="Millares 2 3 3 4 2" xfId="7028" xr:uid="{00000000-0005-0000-0000-000012020000}"/>
    <cellStyle name="Millares 2 3 3 4 2 2" xfId="15174" xr:uid="{00000000-0005-0000-0000-000013020000}"/>
    <cellStyle name="Millares 2 3 3 4 2 2 2" xfId="31470" xr:uid="{00000000-0005-0000-0000-000014020000}"/>
    <cellStyle name="Millares 2 3 3 4 2 3" xfId="23324" xr:uid="{00000000-0005-0000-0000-000015020000}"/>
    <cellStyle name="Millares 2 3 3 4 3" xfId="9875" xr:uid="{00000000-0005-0000-0000-000016020000}"/>
    <cellStyle name="Millares 2 3 3 4 3 2" xfId="26171" xr:uid="{00000000-0005-0000-0000-000017020000}"/>
    <cellStyle name="Millares 2 3 3 4 4" xfId="18025" xr:uid="{00000000-0005-0000-0000-000018020000}"/>
    <cellStyle name="Millares 2 3 3 5" xfId="5618" xr:uid="{00000000-0005-0000-0000-000019020000}"/>
    <cellStyle name="Millares 2 3 3 5 2" xfId="13764" xr:uid="{00000000-0005-0000-0000-00001A020000}"/>
    <cellStyle name="Millares 2 3 3 5 2 2" xfId="30060" xr:uid="{00000000-0005-0000-0000-00001B020000}"/>
    <cellStyle name="Millares 2 3 3 5 3" xfId="21914" xr:uid="{00000000-0005-0000-0000-00001C020000}"/>
    <cellStyle name="Millares 2 3 3 6" xfId="8465" xr:uid="{00000000-0005-0000-0000-00001D020000}"/>
    <cellStyle name="Millares 2 3 3 6 2" xfId="24761" xr:uid="{00000000-0005-0000-0000-00001E020000}"/>
    <cellStyle name="Millares 2 3 3 7" xfId="16615" xr:uid="{00000000-0005-0000-0000-00001F020000}"/>
    <cellStyle name="Millares 2 3 4" xfId="408" xr:uid="{00000000-0005-0000-0000-000020020000}"/>
    <cellStyle name="Millares 2 3 4 2" xfId="1114" xr:uid="{00000000-0005-0000-0000-000021020000}"/>
    <cellStyle name="Millares 2 3 4 2 2" xfId="2524" xr:uid="{00000000-0005-0000-0000-000022020000}"/>
    <cellStyle name="Millares 2 3 4 2 2 2" xfId="7823" xr:uid="{00000000-0005-0000-0000-000023020000}"/>
    <cellStyle name="Millares 2 3 4 2 2 2 2" xfId="15969" xr:uid="{00000000-0005-0000-0000-000024020000}"/>
    <cellStyle name="Millares 2 3 4 2 2 2 2 2" xfId="32265" xr:uid="{00000000-0005-0000-0000-000025020000}"/>
    <cellStyle name="Millares 2 3 4 2 2 2 3" xfId="24119" xr:uid="{00000000-0005-0000-0000-000026020000}"/>
    <cellStyle name="Millares 2 3 4 2 2 3" xfId="10670" xr:uid="{00000000-0005-0000-0000-000027020000}"/>
    <cellStyle name="Millares 2 3 4 2 2 3 2" xfId="26966" xr:uid="{00000000-0005-0000-0000-000028020000}"/>
    <cellStyle name="Millares 2 3 4 2 2 4" xfId="18820" xr:uid="{00000000-0005-0000-0000-000029020000}"/>
    <cellStyle name="Millares 2 3 4 2 3" xfId="6413" xr:uid="{00000000-0005-0000-0000-00002A020000}"/>
    <cellStyle name="Millares 2 3 4 2 3 2" xfId="14559" xr:uid="{00000000-0005-0000-0000-00002B020000}"/>
    <cellStyle name="Millares 2 3 4 2 3 2 2" xfId="30855" xr:uid="{00000000-0005-0000-0000-00002C020000}"/>
    <cellStyle name="Millares 2 3 4 2 3 3" xfId="22709" xr:uid="{00000000-0005-0000-0000-00002D020000}"/>
    <cellStyle name="Millares 2 3 4 2 4" xfId="9260" xr:uid="{00000000-0005-0000-0000-00002E020000}"/>
    <cellStyle name="Millares 2 3 4 2 4 2" xfId="25556" xr:uid="{00000000-0005-0000-0000-00002F020000}"/>
    <cellStyle name="Millares 2 3 4 2 5" xfId="17410" xr:uid="{00000000-0005-0000-0000-000030020000}"/>
    <cellStyle name="Millares 2 3 4 3" xfId="1819" xr:uid="{00000000-0005-0000-0000-000031020000}"/>
    <cellStyle name="Millares 2 3 4 3 2" xfId="7118" xr:uid="{00000000-0005-0000-0000-000032020000}"/>
    <cellStyle name="Millares 2 3 4 3 2 2" xfId="15264" xr:uid="{00000000-0005-0000-0000-000033020000}"/>
    <cellStyle name="Millares 2 3 4 3 2 2 2" xfId="31560" xr:uid="{00000000-0005-0000-0000-000034020000}"/>
    <cellStyle name="Millares 2 3 4 3 2 3" xfId="23414" xr:uid="{00000000-0005-0000-0000-000035020000}"/>
    <cellStyle name="Millares 2 3 4 3 3" xfId="9965" xr:uid="{00000000-0005-0000-0000-000036020000}"/>
    <cellStyle name="Millares 2 3 4 3 3 2" xfId="26261" xr:uid="{00000000-0005-0000-0000-000037020000}"/>
    <cellStyle name="Millares 2 3 4 3 4" xfId="18115" xr:uid="{00000000-0005-0000-0000-000038020000}"/>
    <cellStyle name="Millares 2 3 4 4" xfId="5708" xr:uid="{00000000-0005-0000-0000-000039020000}"/>
    <cellStyle name="Millares 2 3 4 4 2" xfId="13854" xr:uid="{00000000-0005-0000-0000-00003A020000}"/>
    <cellStyle name="Millares 2 3 4 4 2 2" xfId="30150" xr:uid="{00000000-0005-0000-0000-00003B020000}"/>
    <cellStyle name="Millares 2 3 4 4 3" xfId="22004" xr:uid="{00000000-0005-0000-0000-00003C020000}"/>
    <cellStyle name="Millares 2 3 4 5" xfId="8555" xr:uid="{00000000-0005-0000-0000-00003D020000}"/>
    <cellStyle name="Millares 2 3 4 5 2" xfId="24851" xr:uid="{00000000-0005-0000-0000-00003E020000}"/>
    <cellStyle name="Millares 2 3 4 6" xfId="16705" xr:uid="{00000000-0005-0000-0000-00003F020000}"/>
    <cellStyle name="Millares 2 3 5" xfId="770" xr:uid="{00000000-0005-0000-0000-000040020000}"/>
    <cellStyle name="Millares 2 3 5 2" xfId="2180" xr:uid="{00000000-0005-0000-0000-000041020000}"/>
    <cellStyle name="Millares 2 3 5 2 2" xfId="7479" xr:uid="{00000000-0005-0000-0000-000042020000}"/>
    <cellStyle name="Millares 2 3 5 2 2 2" xfId="15625" xr:uid="{00000000-0005-0000-0000-000043020000}"/>
    <cellStyle name="Millares 2 3 5 2 2 2 2" xfId="31921" xr:uid="{00000000-0005-0000-0000-000044020000}"/>
    <cellStyle name="Millares 2 3 5 2 2 3" xfId="23775" xr:uid="{00000000-0005-0000-0000-000045020000}"/>
    <cellStyle name="Millares 2 3 5 2 3" xfId="10326" xr:uid="{00000000-0005-0000-0000-000046020000}"/>
    <cellStyle name="Millares 2 3 5 2 3 2" xfId="26622" xr:uid="{00000000-0005-0000-0000-000047020000}"/>
    <cellStyle name="Millares 2 3 5 2 4" xfId="18476" xr:uid="{00000000-0005-0000-0000-000048020000}"/>
    <cellStyle name="Millares 2 3 5 3" xfId="6069" xr:uid="{00000000-0005-0000-0000-000049020000}"/>
    <cellStyle name="Millares 2 3 5 3 2" xfId="14215" xr:uid="{00000000-0005-0000-0000-00004A020000}"/>
    <cellStyle name="Millares 2 3 5 3 2 2" xfId="30511" xr:uid="{00000000-0005-0000-0000-00004B020000}"/>
    <cellStyle name="Millares 2 3 5 3 3" xfId="22365" xr:uid="{00000000-0005-0000-0000-00004C020000}"/>
    <cellStyle name="Millares 2 3 5 4" xfId="8916" xr:uid="{00000000-0005-0000-0000-00004D020000}"/>
    <cellStyle name="Millares 2 3 5 4 2" xfId="25212" xr:uid="{00000000-0005-0000-0000-00004E020000}"/>
    <cellStyle name="Millares 2 3 5 5" xfId="17066" xr:uid="{00000000-0005-0000-0000-00004F020000}"/>
    <cellStyle name="Millares 2 3 6" xfId="1475" xr:uid="{00000000-0005-0000-0000-000050020000}"/>
    <cellStyle name="Millares 2 3 6 2" xfId="6774" xr:uid="{00000000-0005-0000-0000-000051020000}"/>
    <cellStyle name="Millares 2 3 6 2 2" xfId="14920" xr:uid="{00000000-0005-0000-0000-000052020000}"/>
    <cellStyle name="Millares 2 3 6 2 2 2" xfId="31216" xr:uid="{00000000-0005-0000-0000-000053020000}"/>
    <cellStyle name="Millares 2 3 6 2 3" xfId="23070" xr:uid="{00000000-0005-0000-0000-000054020000}"/>
    <cellStyle name="Millares 2 3 6 3" xfId="9621" xr:uid="{00000000-0005-0000-0000-000055020000}"/>
    <cellStyle name="Millares 2 3 6 3 2" xfId="25917" xr:uid="{00000000-0005-0000-0000-000056020000}"/>
    <cellStyle name="Millares 2 3 6 4" xfId="17771" xr:uid="{00000000-0005-0000-0000-000057020000}"/>
    <cellStyle name="Millares 2 3 7" xfId="5364" xr:uid="{00000000-0005-0000-0000-000058020000}"/>
    <cellStyle name="Millares 2 3 7 2" xfId="13510" xr:uid="{00000000-0005-0000-0000-000059020000}"/>
    <cellStyle name="Millares 2 3 7 2 2" xfId="29806" xr:uid="{00000000-0005-0000-0000-00005A020000}"/>
    <cellStyle name="Millares 2 3 7 3" xfId="21660" xr:uid="{00000000-0005-0000-0000-00005B020000}"/>
    <cellStyle name="Millares 2 3 8" xfId="8211" xr:uid="{00000000-0005-0000-0000-00005C020000}"/>
    <cellStyle name="Millares 2 3 8 2" xfId="24507" xr:uid="{00000000-0005-0000-0000-00005D020000}"/>
    <cellStyle name="Millares 2 3 9" xfId="16361" xr:uid="{00000000-0005-0000-0000-00005E020000}"/>
    <cellStyle name="Millares 2 4" xfId="110" xr:uid="{00000000-0005-0000-0000-00005F020000}"/>
    <cellStyle name="Millares 2 4 2" xfId="454" xr:uid="{00000000-0005-0000-0000-000060020000}"/>
    <cellStyle name="Millares 2 4 2 2" xfId="1160" xr:uid="{00000000-0005-0000-0000-000061020000}"/>
    <cellStyle name="Millares 2 4 2 2 2" xfId="2570" xr:uid="{00000000-0005-0000-0000-000062020000}"/>
    <cellStyle name="Millares 2 4 2 2 2 2" xfId="7869" xr:uid="{00000000-0005-0000-0000-000063020000}"/>
    <cellStyle name="Millares 2 4 2 2 2 2 2" xfId="16015" xr:uid="{00000000-0005-0000-0000-000064020000}"/>
    <cellStyle name="Millares 2 4 2 2 2 2 2 2" xfId="32311" xr:uid="{00000000-0005-0000-0000-000065020000}"/>
    <cellStyle name="Millares 2 4 2 2 2 2 3" xfId="24165" xr:uid="{00000000-0005-0000-0000-000066020000}"/>
    <cellStyle name="Millares 2 4 2 2 2 3" xfId="10716" xr:uid="{00000000-0005-0000-0000-000067020000}"/>
    <cellStyle name="Millares 2 4 2 2 2 3 2" xfId="27012" xr:uid="{00000000-0005-0000-0000-000068020000}"/>
    <cellStyle name="Millares 2 4 2 2 2 4" xfId="18866" xr:uid="{00000000-0005-0000-0000-000069020000}"/>
    <cellStyle name="Millares 2 4 2 2 3" xfId="6459" xr:uid="{00000000-0005-0000-0000-00006A020000}"/>
    <cellStyle name="Millares 2 4 2 2 3 2" xfId="14605" xr:uid="{00000000-0005-0000-0000-00006B020000}"/>
    <cellStyle name="Millares 2 4 2 2 3 2 2" xfId="30901" xr:uid="{00000000-0005-0000-0000-00006C020000}"/>
    <cellStyle name="Millares 2 4 2 2 3 3" xfId="22755" xr:uid="{00000000-0005-0000-0000-00006D020000}"/>
    <cellStyle name="Millares 2 4 2 2 4" xfId="9306" xr:uid="{00000000-0005-0000-0000-00006E020000}"/>
    <cellStyle name="Millares 2 4 2 2 4 2" xfId="25602" xr:uid="{00000000-0005-0000-0000-00006F020000}"/>
    <cellStyle name="Millares 2 4 2 2 5" xfId="17456" xr:uid="{00000000-0005-0000-0000-000070020000}"/>
    <cellStyle name="Millares 2 4 2 3" xfId="1865" xr:uid="{00000000-0005-0000-0000-000071020000}"/>
    <cellStyle name="Millares 2 4 2 3 2" xfId="7164" xr:uid="{00000000-0005-0000-0000-000072020000}"/>
    <cellStyle name="Millares 2 4 2 3 2 2" xfId="15310" xr:uid="{00000000-0005-0000-0000-000073020000}"/>
    <cellStyle name="Millares 2 4 2 3 2 2 2" xfId="31606" xr:uid="{00000000-0005-0000-0000-000074020000}"/>
    <cellStyle name="Millares 2 4 2 3 2 3" xfId="23460" xr:uid="{00000000-0005-0000-0000-000075020000}"/>
    <cellStyle name="Millares 2 4 2 3 3" xfId="10011" xr:uid="{00000000-0005-0000-0000-000076020000}"/>
    <cellStyle name="Millares 2 4 2 3 3 2" xfId="26307" xr:uid="{00000000-0005-0000-0000-000077020000}"/>
    <cellStyle name="Millares 2 4 2 3 4" xfId="18161" xr:uid="{00000000-0005-0000-0000-000078020000}"/>
    <cellStyle name="Millares 2 4 2 4" xfId="5754" xr:uid="{00000000-0005-0000-0000-000079020000}"/>
    <cellStyle name="Millares 2 4 2 4 2" xfId="13900" xr:uid="{00000000-0005-0000-0000-00007A020000}"/>
    <cellStyle name="Millares 2 4 2 4 2 2" xfId="30196" xr:uid="{00000000-0005-0000-0000-00007B020000}"/>
    <cellStyle name="Millares 2 4 2 4 3" xfId="22050" xr:uid="{00000000-0005-0000-0000-00007C020000}"/>
    <cellStyle name="Millares 2 4 2 5" xfId="8601" xr:uid="{00000000-0005-0000-0000-00007D020000}"/>
    <cellStyle name="Millares 2 4 2 5 2" xfId="24897" xr:uid="{00000000-0005-0000-0000-00007E020000}"/>
    <cellStyle name="Millares 2 4 2 6" xfId="16751" xr:uid="{00000000-0005-0000-0000-00007F020000}"/>
    <cellStyle name="Millares 2 4 3" xfId="816" xr:uid="{00000000-0005-0000-0000-000080020000}"/>
    <cellStyle name="Millares 2 4 3 2" xfId="2226" xr:uid="{00000000-0005-0000-0000-000081020000}"/>
    <cellStyle name="Millares 2 4 3 2 2" xfId="7525" xr:uid="{00000000-0005-0000-0000-000082020000}"/>
    <cellStyle name="Millares 2 4 3 2 2 2" xfId="15671" xr:uid="{00000000-0005-0000-0000-000083020000}"/>
    <cellStyle name="Millares 2 4 3 2 2 2 2" xfId="31967" xr:uid="{00000000-0005-0000-0000-000084020000}"/>
    <cellStyle name="Millares 2 4 3 2 2 3" xfId="23821" xr:uid="{00000000-0005-0000-0000-000085020000}"/>
    <cellStyle name="Millares 2 4 3 2 3" xfId="10372" xr:uid="{00000000-0005-0000-0000-000086020000}"/>
    <cellStyle name="Millares 2 4 3 2 3 2" xfId="26668" xr:uid="{00000000-0005-0000-0000-000087020000}"/>
    <cellStyle name="Millares 2 4 3 2 4" xfId="18522" xr:uid="{00000000-0005-0000-0000-000088020000}"/>
    <cellStyle name="Millares 2 4 3 3" xfId="6115" xr:uid="{00000000-0005-0000-0000-000089020000}"/>
    <cellStyle name="Millares 2 4 3 3 2" xfId="14261" xr:uid="{00000000-0005-0000-0000-00008A020000}"/>
    <cellStyle name="Millares 2 4 3 3 2 2" xfId="30557" xr:uid="{00000000-0005-0000-0000-00008B020000}"/>
    <cellStyle name="Millares 2 4 3 3 3" xfId="22411" xr:uid="{00000000-0005-0000-0000-00008C020000}"/>
    <cellStyle name="Millares 2 4 3 4" xfId="8962" xr:uid="{00000000-0005-0000-0000-00008D020000}"/>
    <cellStyle name="Millares 2 4 3 4 2" xfId="25258" xr:uid="{00000000-0005-0000-0000-00008E020000}"/>
    <cellStyle name="Millares 2 4 3 5" xfId="17112" xr:uid="{00000000-0005-0000-0000-00008F020000}"/>
    <cellStyle name="Millares 2 4 4" xfId="1521" xr:uid="{00000000-0005-0000-0000-000090020000}"/>
    <cellStyle name="Millares 2 4 4 2" xfId="6820" xr:uid="{00000000-0005-0000-0000-000091020000}"/>
    <cellStyle name="Millares 2 4 4 2 2" xfId="14966" xr:uid="{00000000-0005-0000-0000-000092020000}"/>
    <cellStyle name="Millares 2 4 4 2 2 2" xfId="31262" xr:uid="{00000000-0005-0000-0000-000093020000}"/>
    <cellStyle name="Millares 2 4 4 2 3" xfId="23116" xr:uid="{00000000-0005-0000-0000-000094020000}"/>
    <cellStyle name="Millares 2 4 4 3" xfId="9667" xr:uid="{00000000-0005-0000-0000-000095020000}"/>
    <cellStyle name="Millares 2 4 4 3 2" xfId="25963" xr:uid="{00000000-0005-0000-0000-000096020000}"/>
    <cellStyle name="Millares 2 4 4 4" xfId="17817" xr:uid="{00000000-0005-0000-0000-000097020000}"/>
    <cellStyle name="Millares 2 4 5" xfId="5410" xr:uid="{00000000-0005-0000-0000-000098020000}"/>
    <cellStyle name="Millares 2 4 5 2" xfId="13556" xr:uid="{00000000-0005-0000-0000-000099020000}"/>
    <cellStyle name="Millares 2 4 5 2 2" xfId="29852" xr:uid="{00000000-0005-0000-0000-00009A020000}"/>
    <cellStyle name="Millares 2 4 5 3" xfId="21706" xr:uid="{00000000-0005-0000-0000-00009B020000}"/>
    <cellStyle name="Millares 2 4 6" xfId="8257" xr:uid="{00000000-0005-0000-0000-00009C020000}"/>
    <cellStyle name="Millares 2 4 6 2" xfId="24553" xr:uid="{00000000-0005-0000-0000-00009D020000}"/>
    <cellStyle name="Millares 2 4 7" xfId="16407" xr:uid="{00000000-0005-0000-0000-00009E020000}"/>
    <cellStyle name="Millares 2 5" xfId="274" xr:uid="{00000000-0005-0000-0000-00009F020000}"/>
    <cellStyle name="Millares 2 5 2" xfId="618" xr:uid="{00000000-0005-0000-0000-0000A0020000}"/>
    <cellStyle name="Millares 2 5 2 2" xfId="1324" xr:uid="{00000000-0005-0000-0000-0000A1020000}"/>
    <cellStyle name="Millares 2 5 2 2 2" xfId="2734" xr:uid="{00000000-0005-0000-0000-0000A2020000}"/>
    <cellStyle name="Millares 2 5 2 2 2 2" xfId="8033" xr:uid="{00000000-0005-0000-0000-0000A3020000}"/>
    <cellStyle name="Millares 2 5 2 2 2 2 2" xfId="16179" xr:uid="{00000000-0005-0000-0000-0000A4020000}"/>
    <cellStyle name="Millares 2 5 2 2 2 2 2 2" xfId="32475" xr:uid="{00000000-0005-0000-0000-0000A5020000}"/>
    <cellStyle name="Millares 2 5 2 2 2 2 3" xfId="24329" xr:uid="{00000000-0005-0000-0000-0000A6020000}"/>
    <cellStyle name="Millares 2 5 2 2 2 3" xfId="10880" xr:uid="{00000000-0005-0000-0000-0000A7020000}"/>
    <cellStyle name="Millares 2 5 2 2 2 3 2" xfId="27176" xr:uid="{00000000-0005-0000-0000-0000A8020000}"/>
    <cellStyle name="Millares 2 5 2 2 2 4" xfId="19030" xr:uid="{00000000-0005-0000-0000-0000A9020000}"/>
    <cellStyle name="Millares 2 5 2 2 3" xfId="6623" xr:uid="{00000000-0005-0000-0000-0000AA020000}"/>
    <cellStyle name="Millares 2 5 2 2 3 2" xfId="14769" xr:uid="{00000000-0005-0000-0000-0000AB020000}"/>
    <cellStyle name="Millares 2 5 2 2 3 2 2" xfId="31065" xr:uid="{00000000-0005-0000-0000-0000AC020000}"/>
    <cellStyle name="Millares 2 5 2 2 3 3" xfId="22919" xr:uid="{00000000-0005-0000-0000-0000AD020000}"/>
    <cellStyle name="Millares 2 5 2 2 4" xfId="9470" xr:uid="{00000000-0005-0000-0000-0000AE020000}"/>
    <cellStyle name="Millares 2 5 2 2 4 2" xfId="25766" xr:uid="{00000000-0005-0000-0000-0000AF020000}"/>
    <cellStyle name="Millares 2 5 2 2 5" xfId="17620" xr:uid="{00000000-0005-0000-0000-0000B0020000}"/>
    <cellStyle name="Millares 2 5 2 3" xfId="2029" xr:uid="{00000000-0005-0000-0000-0000B1020000}"/>
    <cellStyle name="Millares 2 5 2 3 2" xfId="7328" xr:uid="{00000000-0005-0000-0000-0000B2020000}"/>
    <cellStyle name="Millares 2 5 2 3 2 2" xfId="15474" xr:uid="{00000000-0005-0000-0000-0000B3020000}"/>
    <cellStyle name="Millares 2 5 2 3 2 2 2" xfId="31770" xr:uid="{00000000-0005-0000-0000-0000B4020000}"/>
    <cellStyle name="Millares 2 5 2 3 2 3" xfId="23624" xr:uid="{00000000-0005-0000-0000-0000B5020000}"/>
    <cellStyle name="Millares 2 5 2 3 3" xfId="10175" xr:uid="{00000000-0005-0000-0000-0000B6020000}"/>
    <cellStyle name="Millares 2 5 2 3 3 2" xfId="26471" xr:uid="{00000000-0005-0000-0000-0000B7020000}"/>
    <cellStyle name="Millares 2 5 2 3 4" xfId="18325" xr:uid="{00000000-0005-0000-0000-0000B8020000}"/>
    <cellStyle name="Millares 2 5 2 4" xfId="5918" xr:uid="{00000000-0005-0000-0000-0000B9020000}"/>
    <cellStyle name="Millares 2 5 2 4 2" xfId="14064" xr:uid="{00000000-0005-0000-0000-0000BA020000}"/>
    <cellStyle name="Millares 2 5 2 4 2 2" xfId="30360" xr:uid="{00000000-0005-0000-0000-0000BB020000}"/>
    <cellStyle name="Millares 2 5 2 4 3" xfId="22214" xr:uid="{00000000-0005-0000-0000-0000BC020000}"/>
    <cellStyle name="Millares 2 5 2 5" xfId="8765" xr:uid="{00000000-0005-0000-0000-0000BD020000}"/>
    <cellStyle name="Millares 2 5 2 5 2" xfId="25061" xr:uid="{00000000-0005-0000-0000-0000BE020000}"/>
    <cellStyle name="Millares 2 5 2 6" xfId="16915" xr:uid="{00000000-0005-0000-0000-0000BF020000}"/>
    <cellStyle name="Millares 2 5 3" xfId="980" xr:uid="{00000000-0005-0000-0000-0000C0020000}"/>
    <cellStyle name="Millares 2 5 3 2" xfId="2390" xr:uid="{00000000-0005-0000-0000-0000C1020000}"/>
    <cellStyle name="Millares 2 5 3 2 2" xfId="7689" xr:uid="{00000000-0005-0000-0000-0000C2020000}"/>
    <cellStyle name="Millares 2 5 3 2 2 2" xfId="15835" xr:uid="{00000000-0005-0000-0000-0000C3020000}"/>
    <cellStyle name="Millares 2 5 3 2 2 2 2" xfId="32131" xr:uid="{00000000-0005-0000-0000-0000C4020000}"/>
    <cellStyle name="Millares 2 5 3 2 2 3" xfId="23985" xr:uid="{00000000-0005-0000-0000-0000C5020000}"/>
    <cellStyle name="Millares 2 5 3 2 3" xfId="10536" xr:uid="{00000000-0005-0000-0000-0000C6020000}"/>
    <cellStyle name="Millares 2 5 3 2 3 2" xfId="26832" xr:uid="{00000000-0005-0000-0000-0000C7020000}"/>
    <cellStyle name="Millares 2 5 3 2 4" xfId="18686" xr:uid="{00000000-0005-0000-0000-0000C8020000}"/>
    <cellStyle name="Millares 2 5 3 3" xfId="6279" xr:uid="{00000000-0005-0000-0000-0000C9020000}"/>
    <cellStyle name="Millares 2 5 3 3 2" xfId="14425" xr:uid="{00000000-0005-0000-0000-0000CA020000}"/>
    <cellStyle name="Millares 2 5 3 3 2 2" xfId="30721" xr:uid="{00000000-0005-0000-0000-0000CB020000}"/>
    <cellStyle name="Millares 2 5 3 3 3" xfId="22575" xr:uid="{00000000-0005-0000-0000-0000CC020000}"/>
    <cellStyle name="Millares 2 5 3 4" xfId="9126" xr:uid="{00000000-0005-0000-0000-0000CD020000}"/>
    <cellStyle name="Millares 2 5 3 4 2" xfId="25422" xr:uid="{00000000-0005-0000-0000-0000CE020000}"/>
    <cellStyle name="Millares 2 5 3 5" xfId="17276" xr:uid="{00000000-0005-0000-0000-0000CF020000}"/>
    <cellStyle name="Millares 2 5 4" xfId="1685" xr:uid="{00000000-0005-0000-0000-0000D0020000}"/>
    <cellStyle name="Millares 2 5 4 2" xfId="6984" xr:uid="{00000000-0005-0000-0000-0000D1020000}"/>
    <cellStyle name="Millares 2 5 4 2 2" xfId="15130" xr:uid="{00000000-0005-0000-0000-0000D2020000}"/>
    <cellStyle name="Millares 2 5 4 2 2 2" xfId="31426" xr:uid="{00000000-0005-0000-0000-0000D3020000}"/>
    <cellStyle name="Millares 2 5 4 2 3" xfId="23280" xr:uid="{00000000-0005-0000-0000-0000D4020000}"/>
    <cellStyle name="Millares 2 5 4 3" xfId="9831" xr:uid="{00000000-0005-0000-0000-0000D5020000}"/>
    <cellStyle name="Millares 2 5 4 3 2" xfId="26127" xr:uid="{00000000-0005-0000-0000-0000D6020000}"/>
    <cellStyle name="Millares 2 5 4 4" xfId="17981" xr:uid="{00000000-0005-0000-0000-0000D7020000}"/>
    <cellStyle name="Millares 2 5 5" xfId="5574" xr:uid="{00000000-0005-0000-0000-0000D8020000}"/>
    <cellStyle name="Millares 2 5 5 2" xfId="13720" xr:uid="{00000000-0005-0000-0000-0000D9020000}"/>
    <cellStyle name="Millares 2 5 5 2 2" xfId="30016" xr:uid="{00000000-0005-0000-0000-0000DA020000}"/>
    <cellStyle name="Millares 2 5 5 3" xfId="21870" xr:uid="{00000000-0005-0000-0000-0000DB020000}"/>
    <cellStyle name="Millares 2 5 6" xfId="8421" xr:uid="{00000000-0005-0000-0000-0000DC020000}"/>
    <cellStyle name="Millares 2 5 6 2" xfId="24717" xr:uid="{00000000-0005-0000-0000-0000DD020000}"/>
    <cellStyle name="Millares 2 5 7" xfId="16571" xr:uid="{00000000-0005-0000-0000-0000DE020000}"/>
    <cellStyle name="Millares 2 6" xfId="364" xr:uid="{00000000-0005-0000-0000-0000DF020000}"/>
    <cellStyle name="Millares 2 6 2" xfId="1070" xr:uid="{00000000-0005-0000-0000-0000E0020000}"/>
    <cellStyle name="Millares 2 6 2 2" xfId="2480" xr:uid="{00000000-0005-0000-0000-0000E1020000}"/>
    <cellStyle name="Millares 2 6 2 2 2" xfId="7779" xr:uid="{00000000-0005-0000-0000-0000E2020000}"/>
    <cellStyle name="Millares 2 6 2 2 2 2" xfId="15925" xr:uid="{00000000-0005-0000-0000-0000E3020000}"/>
    <cellStyle name="Millares 2 6 2 2 2 2 2" xfId="32221" xr:uid="{00000000-0005-0000-0000-0000E4020000}"/>
    <cellStyle name="Millares 2 6 2 2 2 3" xfId="24075" xr:uid="{00000000-0005-0000-0000-0000E5020000}"/>
    <cellStyle name="Millares 2 6 2 2 3" xfId="10626" xr:uid="{00000000-0005-0000-0000-0000E6020000}"/>
    <cellStyle name="Millares 2 6 2 2 3 2" xfId="26922" xr:uid="{00000000-0005-0000-0000-0000E7020000}"/>
    <cellStyle name="Millares 2 6 2 2 4" xfId="18776" xr:uid="{00000000-0005-0000-0000-0000E8020000}"/>
    <cellStyle name="Millares 2 6 2 3" xfId="6369" xr:uid="{00000000-0005-0000-0000-0000E9020000}"/>
    <cellStyle name="Millares 2 6 2 3 2" xfId="14515" xr:uid="{00000000-0005-0000-0000-0000EA020000}"/>
    <cellStyle name="Millares 2 6 2 3 2 2" xfId="30811" xr:uid="{00000000-0005-0000-0000-0000EB020000}"/>
    <cellStyle name="Millares 2 6 2 3 3" xfId="22665" xr:uid="{00000000-0005-0000-0000-0000EC020000}"/>
    <cellStyle name="Millares 2 6 2 4" xfId="9216" xr:uid="{00000000-0005-0000-0000-0000ED020000}"/>
    <cellStyle name="Millares 2 6 2 4 2" xfId="25512" xr:uid="{00000000-0005-0000-0000-0000EE020000}"/>
    <cellStyle name="Millares 2 6 2 5" xfId="17366" xr:uid="{00000000-0005-0000-0000-0000EF020000}"/>
    <cellStyle name="Millares 2 6 3" xfId="1775" xr:uid="{00000000-0005-0000-0000-0000F0020000}"/>
    <cellStyle name="Millares 2 6 3 2" xfId="7074" xr:uid="{00000000-0005-0000-0000-0000F1020000}"/>
    <cellStyle name="Millares 2 6 3 2 2" xfId="15220" xr:uid="{00000000-0005-0000-0000-0000F2020000}"/>
    <cellStyle name="Millares 2 6 3 2 2 2" xfId="31516" xr:uid="{00000000-0005-0000-0000-0000F3020000}"/>
    <cellStyle name="Millares 2 6 3 2 3" xfId="23370" xr:uid="{00000000-0005-0000-0000-0000F4020000}"/>
    <cellStyle name="Millares 2 6 3 3" xfId="9921" xr:uid="{00000000-0005-0000-0000-0000F5020000}"/>
    <cellStyle name="Millares 2 6 3 3 2" xfId="26217" xr:uid="{00000000-0005-0000-0000-0000F6020000}"/>
    <cellStyle name="Millares 2 6 3 4" xfId="18071" xr:uid="{00000000-0005-0000-0000-0000F7020000}"/>
    <cellStyle name="Millares 2 6 4" xfId="5664" xr:uid="{00000000-0005-0000-0000-0000F8020000}"/>
    <cellStyle name="Millares 2 6 4 2" xfId="13810" xr:uid="{00000000-0005-0000-0000-0000F9020000}"/>
    <cellStyle name="Millares 2 6 4 2 2" xfId="30106" xr:uid="{00000000-0005-0000-0000-0000FA020000}"/>
    <cellStyle name="Millares 2 6 4 3" xfId="21960" xr:uid="{00000000-0005-0000-0000-0000FB020000}"/>
    <cellStyle name="Millares 2 6 5" xfId="8511" xr:uid="{00000000-0005-0000-0000-0000FC020000}"/>
    <cellStyle name="Millares 2 6 5 2" xfId="24807" xr:uid="{00000000-0005-0000-0000-0000FD020000}"/>
    <cellStyle name="Millares 2 6 6" xfId="16661" xr:uid="{00000000-0005-0000-0000-0000FE020000}"/>
    <cellStyle name="Millares 2 7" xfId="726" xr:uid="{00000000-0005-0000-0000-0000FF020000}"/>
    <cellStyle name="Millares 2 7 2" xfId="2136" xr:uid="{00000000-0005-0000-0000-000000030000}"/>
    <cellStyle name="Millares 2 7 2 2" xfId="7435" xr:uid="{00000000-0005-0000-0000-000001030000}"/>
    <cellStyle name="Millares 2 7 2 2 2" xfId="15581" xr:uid="{00000000-0005-0000-0000-000002030000}"/>
    <cellStyle name="Millares 2 7 2 2 2 2" xfId="31877" xr:uid="{00000000-0005-0000-0000-000003030000}"/>
    <cellStyle name="Millares 2 7 2 2 3" xfId="23731" xr:uid="{00000000-0005-0000-0000-000004030000}"/>
    <cellStyle name="Millares 2 7 2 3" xfId="10282" xr:uid="{00000000-0005-0000-0000-000005030000}"/>
    <cellStyle name="Millares 2 7 2 3 2" xfId="26578" xr:uid="{00000000-0005-0000-0000-000006030000}"/>
    <cellStyle name="Millares 2 7 2 4" xfId="18432" xr:uid="{00000000-0005-0000-0000-000007030000}"/>
    <cellStyle name="Millares 2 7 3" xfId="6025" xr:uid="{00000000-0005-0000-0000-000008030000}"/>
    <cellStyle name="Millares 2 7 3 2" xfId="14171" xr:uid="{00000000-0005-0000-0000-000009030000}"/>
    <cellStyle name="Millares 2 7 3 2 2" xfId="30467" xr:uid="{00000000-0005-0000-0000-00000A030000}"/>
    <cellStyle name="Millares 2 7 3 3" xfId="22321" xr:uid="{00000000-0005-0000-0000-00000B030000}"/>
    <cellStyle name="Millares 2 7 4" xfId="8872" xr:uid="{00000000-0005-0000-0000-00000C030000}"/>
    <cellStyle name="Millares 2 7 4 2" xfId="25168" xr:uid="{00000000-0005-0000-0000-00000D030000}"/>
    <cellStyle name="Millares 2 7 5" xfId="17022" xr:uid="{00000000-0005-0000-0000-00000E030000}"/>
    <cellStyle name="Millares 2 8" xfId="1431" xr:uid="{00000000-0005-0000-0000-00000F030000}"/>
    <cellStyle name="Millares 2 8 2" xfId="6730" xr:uid="{00000000-0005-0000-0000-000010030000}"/>
    <cellStyle name="Millares 2 8 2 2" xfId="14876" xr:uid="{00000000-0005-0000-0000-000011030000}"/>
    <cellStyle name="Millares 2 8 2 2 2" xfId="31172" xr:uid="{00000000-0005-0000-0000-000012030000}"/>
    <cellStyle name="Millares 2 8 2 3" xfId="23026" xr:uid="{00000000-0005-0000-0000-000013030000}"/>
    <cellStyle name="Millares 2 8 3" xfId="9577" xr:uid="{00000000-0005-0000-0000-000014030000}"/>
    <cellStyle name="Millares 2 8 3 2" xfId="25873" xr:uid="{00000000-0005-0000-0000-000015030000}"/>
    <cellStyle name="Millares 2 8 4" xfId="17727" xr:uid="{00000000-0005-0000-0000-000016030000}"/>
    <cellStyle name="Millares 2 9" xfId="5320" xr:uid="{00000000-0005-0000-0000-000017030000}"/>
    <cellStyle name="Millares 2 9 2" xfId="13466" xr:uid="{00000000-0005-0000-0000-000018030000}"/>
    <cellStyle name="Millares 2 9 2 2" xfId="29762" xr:uid="{00000000-0005-0000-0000-000019030000}"/>
    <cellStyle name="Millares 2 9 3" xfId="21616" xr:uid="{00000000-0005-0000-0000-00001A030000}"/>
    <cellStyle name="Millares 3" xfId="14" xr:uid="{00000000-0005-0000-0000-00001B030000}"/>
    <cellStyle name="Millares 3 10" xfId="5314" xr:uid="{00000000-0005-0000-0000-00001C030000}"/>
    <cellStyle name="Millares 3 10 2" xfId="13460" xr:uid="{00000000-0005-0000-0000-00001D030000}"/>
    <cellStyle name="Millares 3 10 2 2" xfId="29756" xr:uid="{00000000-0005-0000-0000-00001E030000}"/>
    <cellStyle name="Millares 3 10 3" xfId="21610" xr:uid="{00000000-0005-0000-0000-00001F030000}"/>
    <cellStyle name="Millares 3 11" xfId="8161" xr:uid="{00000000-0005-0000-0000-000020030000}"/>
    <cellStyle name="Millares 3 11 2" xfId="24457" xr:uid="{00000000-0005-0000-0000-000021030000}"/>
    <cellStyle name="Millares 3 12" xfId="16311" xr:uid="{00000000-0005-0000-0000-000022030000}"/>
    <cellStyle name="Millares 3 2" xfId="25" xr:uid="{00000000-0005-0000-0000-000023030000}"/>
    <cellStyle name="Millares 3 2 10" xfId="8172" xr:uid="{00000000-0005-0000-0000-000024030000}"/>
    <cellStyle name="Millares 3 2 10 2" xfId="24468" xr:uid="{00000000-0005-0000-0000-000025030000}"/>
    <cellStyle name="Millares 3 2 11" xfId="16322" xr:uid="{00000000-0005-0000-0000-000026030000}"/>
    <cellStyle name="Millares 3 2 2" xfId="47" xr:uid="{00000000-0005-0000-0000-000027030000}"/>
    <cellStyle name="Millares 3 2 2 10" xfId="16344" xr:uid="{00000000-0005-0000-0000-000028030000}"/>
    <cellStyle name="Millares 3 2 2 2" xfId="91" xr:uid="{00000000-0005-0000-0000-000029030000}"/>
    <cellStyle name="Millares 3 2 2 2 2" xfId="181" xr:uid="{00000000-0005-0000-0000-00002A030000}"/>
    <cellStyle name="Millares 3 2 2 2 2 2" xfId="525" xr:uid="{00000000-0005-0000-0000-00002B030000}"/>
    <cellStyle name="Millares 3 2 2 2 2 2 2" xfId="1231" xr:uid="{00000000-0005-0000-0000-00002C030000}"/>
    <cellStyle name="Millares 3 2 2 2 2 2 2 2" xfId="2641" xr:uid="{00000000-0005-0000-0000-00002D030000}"/>
    <cellStyle name="Millares 3 2 2 2 2 2 2 2 2" xfId="7940" xr:uid="{00000000-0005-0000-0000-00002E030000}"/>
    <cellStyle name="Millares 3 2 2 2 2 2 2 2 2 2" xfId="16086" xr:uid="{00000000-0005-0000-0000-00002F030000}"/>
    <cellStyle name="Millares 3 2 2 2 2 2 2 2 2 2 2" xfId="32382" xr:uid="{00000000-0005-0000-0000-000030030000}"/>
    <cellStyle name="Millares 3 2 2 2 2 2 2 2 2 3" xfId="24236" xr:uid="{00000000-0005-0000-0000-000031030000}"/>
    <cellStyle name="Millares 3 2 2 2 2 2 2 2 3" xfId="10787" xr:uid="{00000000-0005-0000-0000-000032030000}"/>
    <cellStyle name="Millares 3 2 2 2 2 2 2 2 3 2" xfId="27083" xr:uid="{00000000-0005-0000-0000-000033030000}"/>
    <cellStyle name="Millares 3 2 2 2 2 2 2 2 4" xfId="18937" xr:uid="{00000000-0005-0000-0000-000034030000}"/>
    <cellStyle name="Millares 3 2 2 2 2 2 2 3" xfId="6530" xr:uid="{00000000-0005-0000-0000-000035030000}"/>
    <cellStyle name="Millares 3 2 2 2 2 2 2 3 2" xfId="14676" xr:uid="{00000000-0005-0000-0000-000036030000}"/>
    <cellStyle name="Millares 3 2 2 2 2 2 2 3 2 2" xfId="30972" xr:uid="{00000000-0005-0000-0000-000037030000}"/>
    <cellStyle name="Millares 3 2 2 2 2 2 2 3 3" xfId="22826" xr:uid="{00000000-0005-0000-0000-000038030000}"/>
    <cellStyle name="Millares 3 2 2 2 2 2 2 4" xfId="9377" xr:uid="{00000000-0005-0000-0000-000039030000}"/>
    <cellStyle name="Millares 3 2 2 2 2 2 2 4 2" xfId="25673" xr:uid="{00000000-0005-0000-0000-00003A030000}"/>
    <cellStyle name="Millares 3 2 2 2 2 2 2 5" xfId="17527" xr:uid="{00000000-0005-0000-0000-00003B030000}"/>
    <cellStyle name="Millares 3 2 2 2 2 2 3" xfId="1936" xr:uid="{00000000-0005-0000-0000-00003C030000}"/>
    <cellStyle name="Millares 3 2 2 2 2 2 3 2" xfId="7235" xr:uid="{00000000-0005-0000-0000-00003D030000}"/>
    <cellStyle name="Millares 3 2 2 2 2 2 3 2 2" xfId="15381" xr:uid="{00000000-0005-0000-0000-00003E030000}"/>
    <cellStyle name="Millares 3 2 2 2 2 2 3 2 2 2" xfId="31677" xr:uid="{00000000-0005-0000-0000-00003F030000}"/>
    <cellStyle name="Millares 3 2 2 2 2 2 3 2 3" xfId="23531" xr:uid="{00000000-0005-0000-0000-000040030000}"/>
    <cellStyle name="Millares 3 2 2 2 2 2 3 3" xfId="10082" xr:uid="{00000000-0005-0000-0000-000041030000}"/>
    <cellStyle name="Millares 3 2 2 2 2 2 3 3 2" xfId="26378" xr:uid="{00000000-0005-0000-0000-000042030000}"/>
    <cellStyle name="Millares 3 2 2 2 2 2 3 4" xfId="18232" xr:uid="{00000000-0005-0000-0000-000043030000}"/>
    <cellStyle name="Millares 3 2 2 2 2 2 4" xfId="5825" xr:uid="{00000000-0005-0000-0000-000044030000}"/>
    <cellStyle name="Millares 3 2 2 2 2 2 4 2" xfId="13971" xr:uid="{00000000-0005-0000-0000-000045030000}"/>
    <cellStyle name="Millares 3 2 2 2 2 2 4 2 2" xfId="30267" xr:uid="{00000000-0005-0000-0000-000046030000}"/>
    <cellStyle name="Millares 3 2 2 2 2 2 4 3" xfId="22121" xr:uid="{00000000-0005-0000-0000-000047030000}"/>
    <cellStyle name="Millares 3 2 2 2 2 2 5" xfId="8672" xr:uid="{00000000-0005-0000-0000-000048030000}"/>
    <cellStyle name="Millares 3 2 2 2 2 2 5 2" xfId="24968" xr:uid="{00000000-0005-0000-0000-000049030000}"/>
    <cellStyle name="Millares 3 2 2 2 2 2 6" xfId="16822" xr:uid="{00000000-0005-0000-0000-00004A030000}"/>
    <cellStyle name="Millares 3 2 2 2 2 3" xfId="887" xr:uid="{00000000-0005-0000-0000-00004B030000}"/>
    <cellStyle name="Millares 3 2 2 2 2 3 2" xfId="2297" xr:uid="{00000000-0005-0000-0000-00004C030000}"/>
    <cellStyle name="Millares 3 2 2 2 2 3 2 2" xfId="7596" xr:uid="{00000000-0005-0000-0000-00004D030000}"/>
    <cellStyle name="Millares 3 2 2 2 2 3 2 2 2" xfId="15742" xr:uid="{00000000-0005-0000-0000-00004E030000}"/>
    <cellStyle name="Millares 3 2 2 2 2 3 2 2 2 2" xfId="32038" xr:uid="{00000000-0005-0000-0000-00004F030000}"/>
    <cellStyle name="Millares 3 2 2 2 2 3 2 2 3" xfId="23892" xr:uid="{00000000-0005-0000-0000-000050030000}"/>
    <cellStyle name="Millares 3 2 2 2 2 3 2 3" xfId="10443" xr:uid="{00000000-0005-0000-0000-000051030000}"/>
    <cellStyle name="Millares 3 2 2 2 2 3 2 3 2" xfId="26739" xr:uid="{00000000-0005-0000-0000-000052030000}"/>
    <cellStyle name="Millares 3 2 2 2 2 3 2 4" xfId="18593" xr:uid="{00000000-0005-0000-0000-000053030000}"/>
    <cellStyle name="Millares 3 2 2 2 2 3 3" xfId="6186" xr:uid="{00000000-0005-0000-0000-000054030000}"/>
    <cellStyle name="Millares 3 2 2 2 2 3 3 2" xfId="14332" xr:uid="{00000000-0005-0000-0000-000055030000}"/>
    <cellStyle name="Millares 3 2 2 2 2 3 3 2 2" xfId="30628" xr:uid="{00000000-0005-0000-0000-000056030000}"/>
    <cellStyle name="Millares 3 2 2 2 2 3 3 3" xfId="22482" xr:uid="{00000000-0005-0000-0000-000057030000}"/>
    <cellStyle name="Millares 3 2 2 2 2 3 4" xfId="9033" xr:uid="{00000000-0005-0000-0000-000058030000}"/>
    <cellStyle name="Millares 3 2 2 2 2 3 4 2" xfId="25329" xr:uid="{00000000-0005-0000-0000-000059030000}"/>
    <cellStyle name="Millares 3 2 2 2 2 3 5" xfId="17183" xr:uid="{00000000-0005-0000-0000-00005A030000}"/>
    <cellStyle name="Millares 3 2 2 2 2 4" xfId="1592" xr:uid="{00000000-0005-0000-0000-00005B030000}"/>
    <cellStyle name="Millares 3 2 2 2 2 4 2" xfId="6891" xr:uid="{00000000-0005-0000-0000-00005C030000}"/>
    <cellStyle name="Millares 3 2 2 2 2 4 2 2" xfId="15037" xr:uid="{00000000-0005-0000-0000-00005D030000}"/>
    <cellStyle name="Millares 3 2 2 2 2 4 2 2 2" xfId="31333" xr:uid="{00000000-0005-0000-0000-00005E030000}"/>
    <cellStyle name="Millares 3 2 2 2 2 4 2 3" xfId="23187" xr:uid="{00000000-0005-0000-0000-00005F030000}"/>
    <cellStyle name="Millares 3 2 2 2 2 4 3" xfId="9738" xr:uid="{00000000-0005-0000-0000-000060030000}"/>
    <cellStyle name="Millares 3 2 2 2 2 4 3 2" xfId="26034" xr:uid="{00000000-0005-0000-0000-000061030000}"/>
    <cellStyle name="Millares 3 2 2 2 2 4 4" xfId="17888" xr:uid="{00000000-0005-0000-0000-000062030000}"/>
    <cellStyle name="Millares 3 2 2 2 2 5" xfId="5481" xr:uid="{00000000-0005-0000-0000-000063030000}"/>
    <cellStyle name="Millares 3 2 2 2 2 5 2" xfId="13627" xr:uid="{00000000-0005-0000-0000-000064030000}"/>
    <cellStyle name="Millares 3 2 2 2 2 5 2 2" xfId="29923" xr:uid="{00000000-0005-0000-0000-000065030000}"/>
    <cellStyle name="Millares 3 2 2 2 2 5 3" xfId="21777" xr:uid="{00000000-0005-0000-0000-000066030000}"/>
    <cellStyle name="Millares 3 2 2 2 2 6" xfId="8328" xr:uid="{00000000-0005-0000-0000-000067030000}"/>
    <cellStyle name="Millares 3 2 2 2 2 6 2" xfId="24624" xr:uid="{00000000-0005-0000-0000-000068030000}"/>
    <cellStyle name="Millares 3 2 2 2 2 7" xfId="16478" xr:uid="{00000000-0005-0000-0000-000069030000}"/>
    <cellStyle name="Millares 3 2 2 2 3" xfId="345" xr:uid="{00000000-0005-0000-0000-00006A030000}"/>
    <cellStyle name="Millares 3 2 2 2 3 2" xfId="689" xr:uid="{00000000-0005-0000-0000-00006B030000}"/>
    <cellStyle name="Millares 3 2 2 2 3 2 2" xfId="1395" xr:uid="{00000000-0005-0000-0000-00006C030000}"/>
    <cellStyle name="Millares 3 2 2 2 3 2 2 2" xfId="2805" xr:uid="{00000000-0005-0000-0000-00006D030000}"/>
    <cellStyle name="Millares 3 2 2 2 3 2 2 2 2" xfId="8104" xr:uid="{00000000-0005-0000-0000-00006E030000}"/>
    <cellStyle name="Millares 3 2 2 2 3 2 2 2 2 2" xfId="16250" xr:uid="{00000000-0005-0000-0000-00006F030000}"/>
    <cellStyle name="Millares 3 2 2 2 3 2 2 2 2 2 2" xfId="32546" xr:uid="{00000000-0005-0000-0000-000070030000}"/>
    <cellStyle name="Millares 3 2 2 2 3 2 2 2 2 3" xfId="24400" xr:uid="{00000000-0005-0000-0000-000071030000}"/>
    <cellStyle name="Millares 3 2 2 2 3 2 2 2 3" xfId="10951" xr:uid="{00000000-0005-0000-0000-000072030000}"/>
    <cellStyle name="Millares 3 2 2 2 3 2 2 2 3 2" xfId="27247" xr:uid="{00000000-0005-0000-0000-000073030000}"/>
    <cellStyle name="Millares 3 2 2 2 3 2 2 2 4" xfId="19101" xr:uid="{00000000-0005-0000-0000-000074030000}"/>
    <cellStyle name="Millares 3 2 2 2 3 2 2 3" xfId="6694" xr:uid="{00000000-0005-0000-0000-000075030000}"/>
    <cellStyle name="Millares 3 2 2 2 3 2 2 3 2" xfId="14840" xr:uid="{00000000-0005-0000-0000-000076030000}"/>
    <cellStyle name="Millares 3 2 2 2 3 2 2 3 2 2" xfId="31136" xr:uid="{00000000-0005-0000-0000-000077030000}"/>
    <cellStyle name="Millares 3 2 2 2 3 2 2 3 3" xfId="22990" xr:uid="{00000000-0005-0000-0000-000078030000}"/>
    <cellStyle name="Millares 3 2 2 2 3 2 2 4" xfId="9541" xr:uid="{00000000-0005-0000-0000-000079030000}"/>
    <cellStyle name="Millares 3 2 2 2 3 2 2 4 2" xfId="25837" xr:uid="{00000000-0005-0000-0000-00007A030000}"/>
    <cellStyle name="Millares 3 2 2 2 3 2 2 5" xfId="17691" xr:uid="{00000000-0005-0000-0000-00007B030000}"/>
    <cellStyle name="Millares 3 2 2 2 3 2 3" xfId="2100" xr:uid="{00000000-0005-0000-0000-00007C030000}"/>
    <cellStyle name="Millares 3 2 2 2 3 2 3 2" xfId="7399" xr:uid="{00000000-0005-0000-0000-00007D030000}"/>
    <cellStyle name="Millares 3 2 2 2 3 2 3 2 2" xfId="15545" xr:uid="{00000000-0005-0000-0000-00007E030000}"/>
    <cellStyle name="Millares 3 2 2 2 3 2 3 2 2 2" xfId="31841" xr:uid="{00000000-0005-0000-0000-00007F030000}"/>
    <cellStyle name="Millares 3 2 2 2 3 2 3 2 3" xfId="23695" xr:uid="{00000000-0005-0000-0000-000080030000}"/>
    <cellStyle name="Millares 3 2 2 2 3 2 3 3" xfId="10246" xr:uid="{00000000-0005-0000-0000-000081030000}"/>
    <cellStyle name="Millares 3 2 2 2 3 2 3 3 2" xfId="26542" xr:uid="{00000000-0005-0000-0000-000082030000}"/>
    <cellStyle name="Millares 3 2 2 2 3 2 3 4" xfId="18396" xr:uid="{00000000-0005-0000-0000-000083030000}"/>
    <cellStyle name="Millares 3 2 2 2 3 2 4" xfId="5989" xr:uid="{00000000-0005-0000-0000-000084030000}"/>
    <cellStyle name="Millares 3 2 2 2 3 2 4 2" xfId="14135" xr:uid="{00000000-0005-0000-0000-000085030000}"/>
    <cellStyle name="Millares 3 2 2 2 3 2 4 2 2" xfId="30431" xr:uid="{00000000-0005-0000-0000-000086030000}"/>
    <cellStyle name="Millares 3 2 2 2 3 2 4 3" xfId="22285" xr:uid="{00000000-0005-0000-0000-000087030000}"/>
    <cellStyle name="Millares 3 2 2 2 3 2 5" xfId="8836" xr:uid="{00000000-0005-0000-0000-000088030000}"/>
    <cellStyle name="Millares 3 2 2 2 3 2 5 2" xfId="25132" xr:uid="{00000000-0005-0000-0000-000089030000}"/>
    <cellStyle name="Millares 3 2 2 2 3 2 6" xfId="16986" xr:uid="{00000000-0005-0000-0000-00008A030000}"/>
    <cellStyle name="Millares 3 2 2 2 3 3" xfId="1051" xr:uid="{00000000-0005-0000-0000-00008B030000}"/>
    <cellStyle name="Millares 3 2 2 2 3 3 2" xfId="2461" xr:uid="{00000000-0005-0000-0000-00008C030000}"/>
    <cellStyle name="Millares 3 2 2 2 3 3 2 2" xfId="7760" xr:uid="{00000000-0005-0000-0000-00008D030000}"/>
    <cellStyle name="Millares 3 2 2 2 3 3 2 2 2" xfId="15906" xr:uid="{00000000-0005-0000-0000-00008E030000}"/>
    <cellStyle name="Millares 3 2 2 2 3 3 2 2 2 2" xfId="32202" xr:uid="{00000000-0005-0000-0000-00008F030000}"/>
    <cellStyle name="Millares 3 2 2 2 3 3 2 2 3" xfId="24056" xr:uid="{00000000-0005-0000-0000-000090030000}"/>
    <cellStyle name="Millares 3 2 2 2 3 3 2 3" xfId="10607" xr:uid="{00000000-0005-0000-0000-000091030000}"/>
    <cellStyle name="Millares 3 2 2 2 3 3 2 3 2" xfId="26903" xr:uid="{00000000-0005-0000-0000-000092030000}"/>
    <cellStyle name="Millares 3 2 2 2 3 3 2 4" xfId="18757" xr:uid="{00000000-0005-0000-0000-000093030000}"/>
    <cellStyle name="Millares 3 2 2 2 3 3 3" xfId="6350" xr:uid="{00000000-0005-0000-0000-000094030000}"/>
    <cellStyle name="Millares 3 2 2 2 3 3 3 2" xfId="14496" xr:uid="{00000000-0005-0000-0000-000095030000}"/>
    <cellStyle name="Millares 3 2 2 2 3 3 3 2 2" xfId="30792" xr:uid="{00000000-0005-0000-0000-000096030000}"/>
    <cellStyle name="Millares 3 2 2 2 3 3 3 3" xfId="22646" xr:uid="{00000000-0005-0000-0000-000097030000}"/>
    <cellStyle name="Millares 3 2 2 2 3 3 4" xfId="9197" xr:uid="{00000000-0005-0000-0000-000098030000}"/>
    <cellStyle name="Millares 3 2 2 2 3 3 4 2" xfId="25493" xr:uid="{00000000-0005-0000-0000-000099030000}"/>
    <cellStyle name="Millares 3 2 2 2 3 3 5" xfId="17347" xr:uid="{00000000-0005-0000-0000-00009A030000}"/>
    <cellStyle name="Millares 3 2 2 2 3 4" xfId="1756" xr:uid="{00000000-0005-0000-0000-00009B030000}"/>
    <cellStyle name="Millares 3 2 2 2 3 4 2" xfId="7055" xr:uid="{00000000-0005-0000-0000-00009C030000}"/>
    <cellStyle name="Millares 3 2 2 2 3 4 2 2" xfId="15201" xr:uid="{00000000-0005-0000-0000-00009D030000}"/>
    <cellStyle name="Millares 3 2 2 2 3 4 2 2 2" xfId="31497" xr:uid="{00000000-0005-0000-0000-00009E030000}"/>
    <cellStyle name="Millares 3 2 2 2 3 4 2 3" xfId="23351" xr:uid="{00000000-0005-0000-0000-00009F030000}"/>
    <cellStyle name="Millares 3 2 2 2 3 4 3" xfId="9902" xr:uid="{00000000-0005-0000-0000-0000A0030000}"/>
    <cellStyle name="Millares 3 2 2 2 3 4 3 2" xfId="26198" xr:uid="{00000000-0005-0000-0000-0000A1030000}"/>
    <cellStyle name="Millares 3 2 2 2 3 4 4" xfId="18052" xr:uid="{00000000-0005-0000-0000-0000A2030000}"/>
    <cellStyle name="Millares 3 2 2 2 3 5" xfId="5645" xr:uid="{00000000-0005-0000-0000-0000A3030000}"/>
    <cellStyle name="Millares 3 2 2 2 3 5 2" xfId="13791" xr:uid="{00000000-0005-0000-0000-0000A4030000}"/>
    <cellStyle name="Millares 3 2 2 2 3 5 2 2" xfId="30087" xr:uid="{00000000-0005-0000-0000-0000A5030000}"/>
    <cellStyle name="Millares 3 2 2 2 3 5 3" xfId="21941" xr:uid="{00000000-0005-0000-0000-0000A6030000}"/>
    <cellStyle name="Millares 3 2 2 2 3 6" xfId="8492" xr:uid="{00000000-0005-0000-0000-0000A7030000}"/>
    <cellStyle name="Millares 3 2 2 2 3 6 2" xfId="24788" xr:uid="{00000000-0005-0000-0000-0000A8030000}"/>
    <cellStyle name="Millares 3 2 2 2 3 7" xfId="16642" xr:uid="{00000000-0005-0000-0000-0000A9030000}"/>
    <cellStyle name="Millares 3 2 2 2 4" xfId="435" xr:uid="{00000000-0005-0000-0000-0000AA030000}"/>
    <cellStyle name="Millares 3 2 2 2 4 2" xfId="1141" xr:uid="{00000000-0005-0000-0000-0000AB030000}"/>
    <cellStyle name="Millares 3 2 2 2 4 2 2" xfId="2551" xr:uid="{00000000-0005-0000-0000-0000AC030000}"/>
    <cellStyle name="Millares 3 2 2 2 4 2 2 2" xfId="7850" xr:uid="{00000000-0005-0000-0000-0000AD030000}"/>
    <cellStyle name="Millares 3 2 2 2 4 2 2 2 2" xfId="15996" xr:uid="{00000000-0005-0000-0000-0000AE030000}"/>
    <cellStyle name="Millares 3 2 2 2 4 2 2 2 2 2" xfId="32292" xr:uid="{00000000-0005-0000-0000-0000AF030000}"/>
    <cellStyle name="Millares 3 2 2 2 4 2 2 2 3" xfId="24146" xr:uid="{00000000-0005-0000-0000-0000B0030000}"/>
    <cellStyle name="Millares 3 2 2 2 4 2 2 3" xfId="10697" xr:uid="{00000000-0005-0000-0000-0000B1030000}"/>
    <cellStyle name="Millares 3 2 2 2 4 2 2 3 2" xfId="26993" xr:uid="{00000000-0005-0000-0000-0000B2030000}"/>
    <cellStyle name="Millares 3 2 2 2 4 2 2 4" xfId="18847" xr:uid="{00000000-0005-0000-0000-0000B3030000}"/>
    <cellStyle name="Millares 3 2 2 2 4 2 3" xfId="6440" xr:uid="{00000000-0005-0000-0000-0000B4030000}"/>
    <cellStyle name="Millares 3 2 2 2 4 2 3 2" xfId="14586" xr:uid="{00000000-0005-0000-0000-0000B5030000}"/>
    <cellStyle name="Millares 3 2 2 2 4 2 3 2 2" xfId="30882" xr:uid="{00000000-0005-0000-0000-0000B6030000}"/>
    <cellStyle name="Millares 3 2 2 2 4 2 3 3" xfId="22736" xr:uid="{00000000-0005-0000-0000-0000B7030000}"/>
    <cellStyle name="Millares 3 2 2 2 4 2 4" xfId="9287" xr:uid="{00000000-0005-0000-0000-0000B8030000}"/>
    <cellStyle name="Millares 3 2 2 2 4 2 4 2" xfId="25583" xr:uid="{00000000-0005-0000-0000-0000B9030000}"/>
    <cellStyle name="Millares 3 2 2 2 4 2 5" xfId="17437" xr:uid="{00000000-0005-0000-0000-0000BA030000}"/>
    <cellStyle name="Millares 3 2 2 2 4 3" xfId="1846" xr:uid="{00000000-0005-0000-0000-0000BB030000}"/>
    <cellStyle name="Millares 3 2 2 2 4 3 2" xfId="7145" xr:uid="{00000000-0005-0000-0000-0000BC030000}"/>
    <cellStyle name="Millares 3 2 2 2 4 3 2 2" xfId="15291" xr:uid="{00000000-0005-0000-0000-0000BD030000}"/>
    <cellStyle name="Millares 3 2 2 2 4 3 2 2 2" xfId="31587" xr:uid="{00000000-0005-0000-0000-0000BE030000}"/>
    <cellStyle name="Millares 3 2 2 2 4 3 2 3" xfId="23441" xr:uid="{00000000-0005-0000-0000-0000BF030000}"/>
    <cellStyle name="Millares 3 2 2 2 4 3 3" xfId="9992" xr:uid="{00000000-0005-0000-0000-0000C0030000}"/>
    <cellStyle name="Millares 3 2 2 2 4 3 3 2" xfId="26288" xr:uid="{00000000-0005-0000-0000-0000C1030000}"/>
    <cellStyle name="Millares 3 2 2 2 4 3 4" xfId="18142" xr:uid="{00000000-0005-0000-0000-0000C2030000}"/>
    <cellStyle name="Millares 3 2 2 2 4 4" xfId="5735" xr:uid="{00000000-0005-0000-0000-0000C3030000}"/>
    <cellStyle name="Millares 3 2 2 2 4 4 2" xfId="13881" xr:uid="{00000000-0005-0000-0000-0000C4030000}"/>
    <cellStyle name="Millares 3 2 2 2 4 4 2 2" xfId="30177" xr:uid="{00000000-0005-0000-0000-0000C5030000}"/>
    <cellStyle name="Millares 3 2 2 2 4 4 3" xfId="22031" xr:uid="{00000000-0005-0000-0000-0000C6030000}"/>
    <cellStyle name="Millares 3 2 2 2 4 5" xfId="8582" xr:uid="{00000000-0005-0000-0000-0000C7030000}"/>
    <cellStyle name="Millares 3 2 2 2 4 5 2" xfId="24878" xr:uid="{00000000-0005-0000-0000-0000C8030000}"/>
    <cellStyle name="Millares 3 2 2 2 4 6" xfId="16732" xr:uid="{00000000-0005-0000-0000-0000C9030000}"/>
    <cellStyle name="Millares 3 2 2 2 5" xfId="797" xr:uid="{00000000-0005-0000-0000-0000CA030000}"/>
    <cellStyle name="Millares 3 2 2 2 5 2" xfId="2207" xr:uid="{00000000-0005-0000-0000-0000CB030000}"/>
    <cellStyle name="Millares 3 2 2 2 5 2 2" xfId="7506" xr:uid="{00000000-0005-0000-0000-0000CC030000}"/>
    <cellStyle name="Millares 3 2 2 2 5 2 2 2" xfId="15652" xr:uid="{00000000-0005-0000-0000-0000CD030000}"/>
    <cellStyle name="Millares 3 2 2 2 5 2 2 2 2" xfId="31948" xr:uid="{00000000-0005-0000-0000-0000CE030000}"/>
    <cellStyle name="Millares 3 2 2 2 5 2 2 3" xfId="23802" xr:uid="{00000000-0005-0000-0000-0000CF030000}"/>
    <cellStyle name="Millares 3 2 2 2 5 2 3" xfId="10353" xr:uid="{00000000-0005-0000-0000-0000D0030000}"/>
    <cellStyle name="Millares 3 2 2 2 5 2 3 2" xfId="26649" xr:uid="{00000000-0005-0000-0000-0000D1030000}"/>
    <cellStyle name="Millares 3 2 2 2 5 2 4" xfId="18503" xr:uid="{00000000-0005-0000-0000-0000D2030000}"/>
    <cellStyle name="Millares 3 2 2 2 5 3" xfId="6096" xr:uid="{00000000-0005-0000-0000-0000D3030000}"/>
    <cellStyle name="Millares 3 2 2 2 5 3 2" xfId="14242" xr:uid="{00000000-0005-0000-0000-0000D4030000}"/>
    <cellStyle name="Millares 3 2 2 2 5 3 2 2" xfId="30538" xr:uid="{00000000-0005-0000-0000-0000D5030000}"/>
    <cellStyle name="Millares 3 2 2 2 5 3 3" xfId="22392" xr:uid="{00000000-0005-0000-0000-0000D6030000}"/>
    <cellStyle name="Millares 3 2 2 2 5 4" xfId="8943" xr:uid="{00000000-0005-0000-0000-0000D7030000}"/>
    <cellStyle name="Millares 3 2 2 2 5 4 2" xfId="25239" xr:uid="{00000000-0005-0000-0000-0000D8030000}"/>
    <cellStyle name="Millares 3 2 2 2 5 5" xfId="17093" xr:uid="{00000000-0005-0000-0000-0000D9030000}"/>
    <cellStyle name="Millares 3 2 2 2 6" xfId="1502" xr:uid="{00000000-0005-0000-0000-0000DA030000}"/>
    <cellStyle name="Millares 3 2 2 2 6 2" xfId="6801" xr:uid="{00000000-0005-0000-0000-0000DB030000}"/>
    <cellStyle name="Millares 3 2 2 2 6 2 2" xfId="14947" xr:uid="{00000000-0005-0000-0000-0000DC030000}"/>
    <cellStyle name="Millares 3 2 2 2 6 2 2 2" xfId="31243" xr:uid="{00000000-0005-0000-0000-0000DD030000}"/>
    <cellStyle name="Millares 3 2 2 2 6 2 3" xfId="23097" xr:uid="{00000000-0005-0000-0000-0000DE030000}"/>
    <cellStyle name="Millares 3 2 2 2 6 3" xfId="9648" xr:uid="{00000000-0005-0000-0000-0000DF030000}"/>
    <cellStyle name="Millares 3 2 2 2 6 3 2" xfId="25944" xr:uid="{00000000-0005-0000-0000-0000E0030000}"/>
    <cellStyle name="Millares 3 2 2 2 6 4" xfId="17798" xr:uid="{00000000-0005-0000-0000-0000E1030000}"/>
    <cellStyle name="Millares 3 2 2 2 7" xfId="5391" xr:uid="{00000000-0005-0000-0000-0000E2030000}"/>
    <cellStyle name="Millares 3 2 2 2 7 2" xfId="13537" xr:uid="{00000000-0005-0000-0000-0000E3030000}"/>
    <cellStyle name="Millares 3 2 2 2 7 2 2" xfId="29833" xr:uid="{00000000-0005-0000-0000-0000E4030000}"/>
    <cellStyle name="Millares 3 2 2 2 7 3" xfId="21687" xr:uid="{00000000-0005-0000-0000-0000E5030000}"/>
    <cellStyle name="Millares 3 2 2 2 8" xfId="8238" xr:uid="{00000000-0005-0000-0000-0000E6030000}"/>
    <cellStyle name="Millares 3 2 2 2 8 2" xfId="24534" xr:uid="{00000000-0005-0000-0000-0000E7030000}"/>
    <cellStyle name="Millares 3 2 2 2 9" xfId="16388" xr:uid="{00000000-0005-0000-0000-0000E8030000}"/>
    <cellStyle name="Millares 3 2 2 3" xfId="137" xr:uid="{00000000-0005-0000-0000-0000E9030000}"/>
    <cellStyle name="Millares 3 2 2 3 2" xfId="481" xr:uid="{00000000-0005-0000-0000-0000EA030000}"/>
    <cellStyle name="Millares 3 2 2 3 2 2" xfId="1187" xr:uid="{00000000-0005-0000-0000-0000EB030000}"/>
    <cellStyle name="Millares 3 2 2 3 2 2 2" xfId="2597" xr:uid="{00000000-0005-0000-0000-0000EC030000}"/>
    <cellStyle name="Millares 3 2 2 3 2 2 2 2" xfId="7896" xr:uid="{00000000-0005-0000-0000-0000ED030000}"/>
    <cellStyle name="Millares 3 2 2 3 2 2 2 2 2" xfId="16042" xr:uid="{00000000-0005-0000-0000-0000EE030000}"/>
    <cellStyle name="Millares 3 2 2 3 2 2 2 2 2 2" xfId="32338" xr:uid="{00000000-0005-0000-0000-0000EF030000}"/>
    <cellStyle name="Millares 3 2 2 3 2 2 2 2 3" xfId="24192" xr:uid="{00000000-0005-0000-0000-0000F0030000}"/>
    <cellStyle name="Millares 3 2 2 3 2 2 2 3" xfId="10743" xr:uid="{00000000-0005-0000-0000-0000F1030000}"/>
    <cellStyle name="Millares 3 2 2 3 2 2 2 3 2" xfId="27039" xr:uid="{00000000-0005-0000-0000-0000F2030000}"/>
    <cellStyle name="Millares 3 2 2 3 2 2 2 4" xfId="18893" xr:uid="{00000000-0005-0000-0000-0000F3030000}"/>
    <cellStyle name="Millares 3 2 2 3 2 2 3" xfId="6486" xr:uid="{00000000-0005-0000-0000-0000F4030000}"/>
    <cellStyle name="Millares 3 2 2 3 2 2 3 2" xfId="14632" xr:uid="{00000000-0005-0000-0000-0000F5030000}"/>
    <cellStyle name="Millares 3 2 2 3 2 2 3 2 2" xfId="30928" xr:uid="{00000000-0005-0000-0000-0000F6030000}"/>
    <cellStyle name="Millares 3 2 2 3 2 2 3 3" xfId="22782" xr:uid="{00000000-0005-0000-0000-0000F7030000}"/>
    <cellStyle name="Millares 3 2 2 3 2 2 4" xfId="9333" xr:uid="{00000000-0005-0000-0000-0000F8030000}"/>
    <cellStyle name="Millares 3 2 2 3 2 2 4 2" xfId="25629" xr:uid="{00000000-0005-0000-0000-0000F9030000}"/>
    <cellStyle name="Millares 3 2 2 3 2 2 5" xfId="17483" xr:uid="{00000000-0005-0000-0000-0000FA030000}"/>
    <cellStyle name="Millares 3 2 2 3 2 3" xfId="1892" xr:uid="{00000000-0005-0000-0000-0000FB030000}"/>
    <cellStyle name="Millares 3 2 2 3 2 3 2" xfId="7191" xr:uid="{00000000-0005-0000-0000-0000FC030000}"/>
    <cellStyle name="Millares 3 2 2 3 2 3 2 2" xfId="15337" xr:uid="{00000000-0005-0000-0000-0000FD030000}"/>
    <cellStyle name="Millares 3 2 2 3 2 3 2 2 2" xfId="31633" xr:uid="{00000000-0005-0000-0000-0000FE030000}"/>
    <cellStyle name="Millares 3 2 2 3 2 3 2 3" xfId="23487" xr:uid="{00000000-0005-0000-0000-0000FF030000}"/>
    <cellStyle name="Millares 3 2 2 3 2 3 3" xfId="10038" xr:uid="{00000000-0005-0000-0000-000000040000}"/>
    <cellStyle name="Millares 3 2 2 3 2 3 3 2" xfId="26334" xr:uid="{00000000-0005-0000-0000-000001040000}"/>
    <cellStyle name="Millares 3 2 2 3 2 3 4" xfId="18188" xr:uid="{00000000-0005-0000-0000-000002040000}"/>
    <cellStyle name="Millares 3 2 2 3 2 4" xfId="5781" xr:uid="{00000000-0005-0000-0000-000003040000}"/>
    <cellStyle name="Millares 3 2 2 3 2 4 2" xfId="13927" xr:uid="{00000000-0005-0000-0000-000004040000}"/>
    <cellStyle name="Millares 3 2 2 3 2 4 2 2" xfId="30223" xr:uid="{00000000-0005-0000-0000-000005040000}"/>
    <cellStyle name="Millares 3 2 2 3 2 4 3" xfId="22077" xr:uid="{00000000-0005-0000-0000-000006040000}"/>
    <cellStyle name="Millares 3 2 2 3 2 5" xfId="8628" xr:uid="{00000000-0005-0000-0000-000007040000}"/>
    <cellStyle name="Millares 3 2 2 3 2 5 2" xfId="24924" xr:uid="{00000000-0005-0000-0000-000008040000}"/>
    <cellStyle name="Millares 3 2 2 3 2 6" xfId="16778" xr:uid="{00000000-0005-0000-0000-000009040000}"/>
    <cellStyle name="Millares 3 2 2 3 3" xfId="843" xr:uid="{00000000-0005-0000-0000-00000A040000}"/>
    <cellStyle name="Millares 3 2 2 3 3 2" xfId="2253" xr:uid="{00000000-0005-0000-0000-00000B040000}"/>
    <cellStyle name="Millares 3 2 2 3 3 2 2" xfId="7552" xr:uid="{00000000-0005-0000-0000-00000C040000}"/>
    <cellStyle name="Millares 3 2 2 3 3 2 2 2" xfId="15698" xr:uid="{00000000-0005-0000-0000-00000D040000}"/>
    <cellStyle name="Millares 3 2 2 3 3 2 2 2 2" xfId="31994" xr:uid="{00000000-0005-0000-0000-00000E040000}"/>
    <cellStyle name="Millares 3 2 2 3 3 2 2 3" xfId="23848" xr:uid="{00000000-0005-0000-0000-00000F040000}"/>
    <cellStyle name="Millares 3 2 2 3 3 2 3" xfId="10399" xr:uid="{00000000-0005-0000-0000-000010040000}"/>
    <cellStyle name="Millares 3 2 2 3 3 2 3 2" xfId="26695" xr:uid="{00000000-0005-0000-0000-000011040000}"/>
    <cellStyle name="Millares 3 2 2 3 3 2 4" xfId="18549" xr:uid="{00000000-0005-0000-0000-000012040000}"/>
    <cellStyle name="Millares 3 2 2 3 3 3" xfId="6142" xr:uid="{00000000-0005-0000-0000-000013040000}"/>
    <cellStyle name="Millares 3 2 2 3 3 3 2" xfId="14288" xr:uid="{00000000-0005-0000-0000-000014040000}"/>
    <cellStyle name="Millares 3 2 2 3 3 3 2 2" xfId="30584" xr:uid="{00000000-0005-0000-0000-000015040000}"/>
    <cellStyle name="Millares 3 2 2 3 3 3 3" xfId="22438" xr:uid="{00000000-0005-0000-0000-000016040000}"/>
    <cellStyle name="Millares 3 2 2 3 3 4" xfId="8989" xr:uid="{00000000-0005-0000-0000-000017040000}"/>
    <cellStyle name="Millares 3 2 2 3 3 4 2" xfId="25285" xr:uid="{00000000-0005-0000-0000-000018040000}"/>
    <cellStyle name="Millares 3 2 2 3 3 5" xfId="17139" xr:uid="{00000000-0005-0000-0000-000019040000}"/>
    <cellStyle name="Millares 3 2 2 3 4" xfId="1548" xr:uid="{00000000-0005-0000-0000-00001A040000}"/>
    <cellStyle name="Millares 3 2 2 3 4 2" xfId="6847" xr:uid="{00000000-0005-0000-0000-00001B040000}"/>
    <cellStyle name="Millares 3 2 2 3 4 2 2" xfId="14993" xr:uid="{00000000-0005-0000-0000-00001C040000}"/>
    <cellStyle name="Millares 3 2 2 3 4 2 2 2" xfId="31289" xr:uid="{00000000-0005-0000-0000-00001D040000}"/>
    <cellStyle name="Millares 3 2 2 3 4 2 3" xfId="23143" xr:uid="{00000000-0005-0000-0000-00001E040000}"/>
    <cellStyle name="Millares 3 2 2 3 4 3" xfId="9694" xr:uid="{00000000-0005-0000-0000-00001F040000}"/>
    <cellStyle name="Millares 3 2 2 3 4 3 2" xfId="25990" xr:uid="{00000000-0005-0000-0000-000020040000}"/>
    <cellStyle name="Millares 3 2 2 3 4 4" xfId="17844" xr:uid="{00000000-0005-0000-0000-000021040000}"/>
    <cellStyle name="Millares 3 2 2 3 5" xfId="5437" xr:uid="{00000000-0005-0000-0000-000022040000}"/>
    <cellStyle name="Millares 3 2 2 3 5 2" xfId="13583" xr:uid="{00000000-0005-0000-0000-000023040000}"/>
    <cellStyle name="Millares 3 2 2 3 5 2 2" xfId="29879" xr:uid="{00000000-0005-0000-0000-000024040000}"/>
    <cellStyle name="Millares 3 2 2 3 5 3" xfId="21733" xr:uid="{00000000-0005-0000-0000-000025040000}"/>
    <cellStyle name="Millares 3 2 2 3 6" xfId="8284" xr:uid="{00000000-0005-0000-0000-000026040000}"/>
    <cellStyle name="Millares 3 2 2 3 6 2" xfId="24580" xr:uid="{00000000-0005-0000-0000-000027040000}"/>
    <cellStyle name="Millares 3 2 2 3 7" xfId="16434" xr:uid="{00000000-0005-0000-0000-000028040000}"/>
    <cellStyle name="Millares 3 2 2 4" xfId="301" xr:uid="{00000000-0005-0000-0000-000029040000}"/>
    <cellStyle name="Millares 3 2 2 4 2" xfId="645" xr:uid="{00000000-0005-0000-0000-00002A040000}"/>
    <cellStyle name="Millares 3 2 2 4 2 2" xfId="1351" xr:uid="{00000000-0005-0000-0000-00002B040000}"/>
    <cellStyle name="Millares 3 2 2 4 2 2 2" xfId="2761" xr:uid="{00000000-0005-0000-0000-00002C040000}"/>
    <cellStyle name="Millares 3 2 2 4 2 2 2 2" xfId="8060" xr:uid="{00000000-0005-0000-0000-00002D040000}"/>
    <cellStyle name="Millares 3 2 2 4 2 2 2 2 2" xfId="16206" xr:uid="{00000000-0005-0000-0000-00002E040000}"/>
    <cellStyle name="Millares 3 2 2 4 2 2 2 2 2 2" xfId="32502" xr:uid="{00000000-0005-0000-0000-00002F040000}"/>
    <cellStyle name="Millares 3 2 2 4 2 2 2 2 3" xfId="24356" xr:uid="{00000000-0005-0000-0000-000030040000}"/>
    <cellStyle name="Millares 3 2 2 4 2 2 2 3" xfId="10907" xr:uid="{00000000-0005-0000-0000-000031040000}"/>
    <cellStyle name="Millares 3 2 2 4 2 2 2 3 2" xfId="27203" xr:uid="{00000000-0005-0000-0000-000032040000}"/>
    <cellStyle name="Millares 3 2 2 4 2 2 2 4" xfId="19057" xr:uid="{00000000-0005-0000-0000-000033040000}"/>
    <cellStyle name="Millares 3 2 2 4 2 2 3" xfId="6650" xr:uid="{00000000-0005-0000-0000-000034040000}"/>
    <cellStyle name="Millares 3 2 2 4 2 2 3 2" xfId="14796" xr:uid="{00000000-0005-0000-0000-000035040000}"/>
    <cellStyle name="Millares 3 2 2 4 2 2 3 2 2" xfId="31092" xr:uid="{00000000-0005-0000-0000-000036040000}"/>
    <cellStyle name="Millares 3 2 2 4 2 2 3 3" xfId="22946" xr:uid="{00000000-0005-0000-0000-000037040000}"/>
    <cellStyle name="Millares 3 2 2 4 2 2 4" xfId="9497" xr:uid="{00000000-0005-0000-0000-000038040000}"/>
    <cellStyle name="Millares 3 2 2 4 2 2 4 2" xfId="25793" xr:uid="{00000000-0005-0000-0000-000039040000}"/>
    <cellStyle name="Millares 3 2 2 4 2 2 5" xfId="17647" xr:uid="{00000000-0005-0000-0000-00003A040000}"/>
    <cellStyle name="Millares 3 2 2 4 2 3" xfId="2056" xr:uid="{00000000-0005-0000-0000-00003B040000}"/>
    <cellStyle name="Millares 3 2 2 4 2 3 2" xfId="7355" xr:uid="{00000000-0005-0000-0000-00003C040000}"/>
    <cellStyle name="Millares 3 2 2 4 2 3 2 2" xfId="15501" xr:uid="{00000000-0005-0000-0000-00003D040000}"/>
    <cellStyle name="Millares 3 2 2 4 2 3 2 2 2" xfId="31797" xr:uid="{00000000-0005-0000-0000-00003E040000}"/>
    <cellStyle name="Millares 3 2 2 4 2 3 2 3" xfId="23651" xr:uid="{00000000-0005-0000-0000-00003F040000}"/>
    <cellStyle name="Millares 3 2 2 4 2 3 3" xfId="10202" xr:uid="{00000000-0005-0000-0000-000040040000}"/>
    <cellStyle name="Millares 3 2 2 4 2 3 3 2" xfId="26498" xr:uid="{00000000-0005-0000-0000-000041040000}"/>
    <cellStyle name="Millares 3 2 2 4 2 3 4" xfId="18352" xr:uid="{00000000-0005-0000-0000-000042040000}"/>
    <cellStyle name="Millares 3 2 2 4 2 4" xfId="5945" xr:uid="{00000000-0005-0000-0000-000043040000}"/>
    <cellStyle name="Millares 3 2 2 4 2 4 2" xfId="14091" xr:uid="{00000000-0005-0000-0000-000044040000}"/>
    <cellStyle name="Millares 3 2 2 4 2 4 2 2" xfId="30387" xr:uid="{00000000-0005-0000-0000-000045040000}"/>
    <cellStyle name="Millares 3 2 2 4 2 4 3" xfId="22241" xr:uid="{00000000-0005-0000-0000-000046040000}"/>
    <cellStyle name="Millares 3 2 2 4 2 5" xfId="8792" xr:uid="{00000000-0005-0000-0000-000047040000}"/>
    <cellStyle name="Millares 3 2 2 4 2 5 2" xfId="25088" xr:uid="{00000000-0005-0000-0000-000048040000}"/>
    <cellStyle name="Millares 3 2 2 4 2 6" xfId="16942" xr:uid="{00000000-0005-0000-0000-000049040000}"/>
    <cellStyle name="Millares 3 2 2 4 3" xfId="1007" xr:uid="{00000000-0005-0000-0000-00004A040000}"/>
    <cellStyle name="Millares 3 2 2 4 3 2" xfId="2417" xr:uid="{00000000-0005-0000-0000-00004B040000}"/>
    <cellStyle name="Millares 3 2 2 4 3 2 2" xfId="7716" xr:uid="{00000000-0005-0000-0000-00004C040000}"/>
    <cellStyle name="Millares 3 2 2 4 3 2 2 2" xfId="15862" xr:uid="{00000000-0005-0000-0000-00004D040000}"/>
    <cellStyle name="Millares 3 2 2 4 3 2 2 2 2" xfId="32158" xr:uid="{00000000-0005-0000-0000-00004E040000}"/>
    <cellStyle name="Millares 3 2 2 4 3 2 2 3" xfId="24012" xr:uid="{00000000-0005-0000-0000-00004F040000}"/>
    <cellStyle name="Millares 3 2 2 4 3 2 3" xfId="10563" xr:uid="{00000000-0005-0000-0000-000050040000}"/>
    <cellStyle name="Millares 3 2 2 4 3 2 3 2" xfId="26859" xr:uid="{00000000-0005-0000-0000-000051040000}"/>
    <cellStyle name="Millares 3 2 2 4 3 2 4" xfId="18713" xr:uid="{00000000-0005-0000-0000-000052040000}"/>
    <cellStyle name="Millares 3 2 2 4 3 3" xfId="6306" xr:uid="{00000000-0005-0000-0000-000053040000}"/>
    <cellStyle name="Millares 3 2 2 4 3 3 2" xfId="14452" xr:uid="{00000000-0005-0000-0000-000054040000}"/>
    <cellStyle name="Millares 3 2 2 4 3 3 2 2" xfId="30748" xr:uid="{00000000-0005-0000-0000-000055040000}"/>
    <cellStyle name="Millares 3 2 2 4 3 3 3" xfId="22602" xr:uid="{00000000-0005-0000-0000-000056040000}"/>
    <cellStyle name="Millares 3 2 2 4 3 4" xfId="9153" xr:uid="{00000000-0005-0000-0000-000057040000}"/>
    <cellStyle name="Millares 3 2 2 4 3 4 2" xfId="25449" xr:uid="{00000000-0005-0000-0000-000058040000}"/>
    <cellStyle name="Millares 3 2 2 4 3 5" xfId="17303" xr:uid="{00000000-0005-0000-0000-000059040000}"/>
    <cellStyle name="Millares 3 2 2 4 4" xfId="1712" xr:uid="{00000000-0005-0000-0000-00005A040000}"/>
    <cellStyle name="Millares 3 2 2 4 4 2" xfId="7011" xr:uid="{00000000-0005-0000-0000-00005B040000}"/>
    <cellStyle name="Millares 3 2 2 4 4 2 2" xfId="15157" xr:uid="{00000000-0005-0000-0000-00005C040000}"/>
    <cellStyle name="Millares 3 2 2 4 4 2 2 2" xfId="31453" xr:uid="{00000000-0005-0000-0000-00005D040000}"/>
    <cellStyle name="Millares 3 2 2 4 4 2 3" xfId="23307" xr:uid="{00000000-0005-0000-0000-00005E040000}"/>
    <cellStyle name="Millares 3 2 2 4 4 3" xfId="9858" xr:uid="{00000000-0005-0000-0000-00005F040000}"/>
    <cellStyle name="Millares 3 2 2 4 4 3 2" xfId="26154" xr:uid="{00000000-0005-0000-0000-000060040000}"/>
    <cellStyle name="Millares 3 2 2 4 4 4" xfId="18008" xr:uid="{00000000-0005-0000-0000-000061040000}"/>
    <cellStyle name="Millares 3 2 2 4 5" xfId="5601" xr:uid="{00000000-0005-0000-0000-000062040000}"/>
    <cellStyle name="Millares 3 2 2 4 5 2" xfId="13747" xr:uid="{00000000-0005-0000-0000-000063040000}"/>
    <cellStyle name="Millares 3 2 2 4 5 2 2" xfId="30043" xr:uid="{00000000-0005-0000-0000-000064040000}"/>
    <cellStyle name="Millares 3 2 2 4 5 3" xfId="21897" xr:uid="{00000000-0005-0000-0000-000065040000}"/>
    <cellStyle name="Millares 3 2 2 4 6" xfId="8448" xr:uid="{00000000-0005-0000-0000-000066040000}"/>
    <cellStyle name="Millares 3 2 2 4 6 2" xfId="24744" xr:uid="{00000000-0005-0000-0000-000067040000}"/>
    <cellStyle name="Millares 3 2 2 4 7" xfId="16598" xr:uid="{00000000-0005-0000-0000-000068040000}"/>
    <cellStyle name="Millares 3 2 2 5" xfId="391" xr:uid="{00000000-0005-0000-0000-000069040000}"/>
    <cellStyle name="Millares 3 2 2 5 2" xfId="1097" xr:uid="{00000000-0005-0000-0000-00006A040000}"/>
    <cellStyle name="Millares 3 2 2 5 2 2" xfId="2507" xr:uid="{00000000-0005-0000-0000-00006B040000}"/>
    <cellStyle name="Millares 3 2 2 5 2 2 2" xfId="7806" xr:uid="{00000000-0005-0000-0000-00006C040000}"/>
    <cellStyle name="Millares 3 2 2 5 2 2 2 2" xfId="15952" xr:uid="{00000000-0005-0000-0000-00006D040000}"/>
    <cellStyle name="Millares 3 2 2 5 2 2 2 2 2" xfId="32248" xr:uid="{00000000-0005-0000-0000-00006E040000}"/>
    <cellStyle name="Millares 3 2 2 5 2 2 2 3" xfId="24102" xr:uid="{00000000-0005-0000-0000-00006F040000}"/>
    <cellStyle name="Millares 3 2 2 5 2 2 3" xfId="10653" xr:uid="{00000000-0005-0000-0000-000070040000}"/>
    <cellStyle name="Millares 3 2 2 5 2 2 3 2" xfId="26949" xr:uid="{00000000-0005-0000-0000-000071040000}"/>
    <cellStyle name="Millares 3 2 2 5 2 2 4" xfId="18803" xr:uid="{00000000-0005-0000-0000-000072040000}"/>
    <cellStyle name="Millares 3 2 2 5 2 3" xfId="6396" xr:uid="{00000000-0005-0000-0000-000073040000}"/>
    <cellStyle name="Millares 3 2 2 5 2 3 2" xfId="14542" xr:uid="{00000000-0005-0000-0000-000074040000}"/>
    <cellStyle name="Millares 3 2 2 5 2 3 2 2" xfId="30838" xr:uid="{00000000-0005-0000-0000-000075040000}"/>
    <cellStyle name="Millares 3 2 2 5 2 3 3" xfId="22692" xr:uid="{00000000-0005-0000-0000-000076040000}"/>
    <cellStyle name="Millares 3 2 2 5 2 4" xfId="9243" xr:uid="{00000000-0005-0000-0000-000077040000}"/>
    <cellStyle name="Millares 3 2 2 5 2 4 2" xfId="25539" xr:uid="{00000000-0005-0000-0000-000078040000}"/>
    <cellStyle name="Millares 3 2 2 5 2 5" xfId="17393" xr:uid="{00000000-0005-0000-0000-000079040000}"/>
    <cellStyle name="Millares 3 2 2 5 3" xfId="1802" xr:uid="{00000000-0005-0000-0000-00007A040000}"/>
    <cellStyle name="Millares 3 2 2 5 3 2" xfId="7101" xr:uid="{00000000-0005-0000-0000-00007B040000}"/>
    <cellStyle name="Millares 3 2 2 5 3 2 2" xfId="15247" xr:uid="{00000000-0005-0000-0000-00007C040000}"/>
    <cellStyle name="Millares 3 2 2 5 3 2 2 2" xfId="31543" xr:uid="{00000000-0005-0000-0000-00007D040000}"/>
    <cellStyle name="Millares 3 2 2 5 3 2 3" xfId="23397" xr:uid="{00000000-0005-0000-0000-00007E040000}"/>
    <cellStyle name="Millares 3 2 2 5 3 3" xfId="9948" xr:uid="{00000000-0005-0000-0000-00007F040000}"/>
    <cellStyle name="Millares 3 2 2 5 3 3 2" xfId="26244" xr:uid="{00000000-0005-0000-0000-000080040000}"/>
    <cellStyle name="Millares 3 2 2 5 3 4" xfId="18098" xr:uid="{00000000-0005-0000-0000-000081040000}"/>
    <cellStyle name="Millares 3 2 2 5 4" xfId="5691" xr:uid="{00000000-0005-0000-0000-000082040000}"/>
    <cellStyle name="Millares 3 2 2 5 4 2" xfId="13837" xr:uid="{00000000-0005-0000-0000-000083040000}"/>
    <cellStyle name="Millares 3 2 2 5 4 2 2" xfId="30133" xr:uid="{00000000-0005-0000-0000-000084040000}"/>
    <cellStyle name="Millares 3 2 2 5 4 3" xfId="21987" xr:uid="{00000000-0005-0000-0000-000085040000}"/>
    <cellStyle name="Millares 3 2 2 5 5" xfId="8538" xr:uid="{00000000-0005-0000-0000-000086040000}"/>
    <cellStyle name="Millares 3 2 2 5 5 2" xfId="24834" xr:uid="{00000000-0005-0000-0000-000087040000}"/>
    <cellStyle name="Millares 3 2 2 5 6" xfId="16688" xr:uid="{00000000-0005-0000-0000-000088040000}"/>
    <cellStyle name="Millares 3 2 2 6" xfId="753" xr:uid="{00000000-0005-0000-0000-000089040000}"/>
    <cellStyle name="Millares 3 2 2 6 2" xfId="2163" xr:uid="{00000000-0005-0000-0000-00008A040000}"/>
    <cellStyle name="Millares 3 2 2 6 2 2" xfId="7462" xr:uid="{00000000-0005-0000-0000-00008B040000}"/>
    <cellStyle name="Millares 3 2 2 6 2 2 2" xfId="15608" xr:uid="{00000000-0005-0000-0000-00008C040000}"/>
    <cellStyle name="Millares 3 2 2 6 2 2 2 2" xfId="31904" xr:uid="{00000000-0005-0000-0000-00008D040000}"/>
    <cellStyle name="Millares 3 2 2 6 2 2 3" xfId="23758" xr:uid="{00000000-0005-0000-0000-00008E040000}"/>
    <cellStyle name="Millares 3 2 2 6 2 3" xfId="10309" xr:uid="{00000000-0005-0000-0000-00008F040000}"/>
    <cellStyle name="Millares 3 2 2 6 2 3 2" xfId="26605" xr:uid="{00000000-0005-0000-0000-000090040000}"/>
    <cellStyle name="Millares 3 2 2 6 2 4" xfId="18459" xr:uid="{00000000-0005-0000-0000-000091040000}"/>
    <cellStyle name="Millares 3 2 2 6 3" xfId="6052" xr:uid="{00000000-0005-0000-0000-000092040000}"/>
    <cellStyle name="Millares 3 2 2 6 3 2" xfId="14198" xr:uid="{00000000-0005-0000-0000-000093040000}"/>
    <cellStyle name="Millares 3 2 2 6 3 2 2" xfId="30494" xr:uid="{00000000-0005-0000-0000-000094040000}"/>
    <cellStyle name="Millares 3 2 2 6 3 3" xfId="22348" xr:uid="{00000000-0005-0000-0000-000095040000}"/>
    <cellStyle name="Millares 3 2 2 6 4" xfId="8899" xr:uid="{00000000-0005-0000-0000-000096040000}"/>
    <cellStyle name="Millares 3 2 2 6 4 2" xfId="25195" xr:uid="{00000000-0005-0000-0000-000097040000}"/>
    <cellStyle name="Millares 3 2 2 6 5" xfId="17049" xr:uid="{00000000-0005-0000-0000-000098040000}"/>
    <cellStyle name="Millares 3 2 2 7" xfId="1458" xr:uid="{00000000-0005-0000-0000-000099040000}"/>
    <cellStyle name="Millares 3 2 2 7 2" xfId="6757" xr:uid="{00000000-0005-0000-0000-00009A040000}"/>
    <cellStyle name="Millares 3 2 2 7 2 2" xfId="14903" xr:uid="{00000000-0005-0000-0000-00009B040000}"/>
    <cellStyle name="Millares 3 2 2 7 2 2 2" xfId="31199" xr:uid="{00000000-0005-0000-0000-00009C040000}"/>
    <cellStyle name="Millares 3 2 2 7 2 3" xfId="23053" xr:uid="{00000000-0005-0000-0000-00009D040000}"/>
    <cellStyle name="Millares 3 2 2 7 3" xfId="9604" xr:uid="{00000000-0005-0000-0000-00009E040000}"/>
    <cellStyle name="Millares 3 2 2 7 3 2" xfId="25900" xr:uid="{00000000-0005-0000-0000-00009F040000}"/>
    <cellStyle name="Millares 3 2 2 7 4" xfId="17754" xr:uid="{00000000-0005-0000-0000-0000A0040000}"/>
    <cellStyle name="Millares 3 2 2 8" xfId="5347" xr:uid="{00000000-0005-0000-0000-0000A1040000}"/>
    <cellStyle name="Millares 3 2 2 8 2" xfId="13493" xr:uid="{00000000-0005-0000-0000-0000A2040000}"/>
    <cellStyle name="Millares 3 2 2 8 2 2" xfId="29789" xr:uid="{00000000-0005-0000-0000-0000A3040000}"/>
    <cellStyle name="Millares 3 2 2 8 3" xfId="21643" xr:uid="{00000000-0005-0000-0000-0000A4040000}"/>
    <cellStyle name="Millares 3 2 2 9" xfId="8194" xr:uid="{00000000-0005-0000-0000-0000A5040000}"/>
    <cellStyle name="Millares 3 2 2 9 2" xfId="24490" xr:uid="{00000000-0005-0000-0000-0000A6040000}"/>
    <cellStyle name="Millares 3 2 3" xfId="69" xr:uid="{00000000-0005-0000-0000-0000A7040000}"/>
    <cellStyle name="Millares 3 2 3 2" xfId="159" xr:uid="{00000000-0005-0000-0000-0000A8040000}"/>
    <cellStyle name="Millares 3 2 3 2 2" xfId="503" xr:uid="{00000000-0005-0000-0000-0000A9040000}"/>
    <cellStyle name="Millares 3 2 3 2 2 2" xfId="1209" xr:uid="{00000000-0005-0000-0000-0000AA040000}"/>
    <cellStyle name="Millares 3 2 3 2 2 2 2" xfId="2619" xr:uid="{00000000-0005-0000-0000-0000AB040000}"/>
    <cellStyle name="Millares 3 2 3 2 2 2 2 2" xfId="7918" xr:uid="{00000000-0005-0000-0000-0000AC040000}"/>
    <cellStyle name="Millares 3 2 3 2 2 2 2 2 2" xfId="16064" xr:uid="{00000000-0005-0000-0000-0000AD040000}"/>
    <cellStyle name="Millares 3 2 3 2 2 2 2 2 2 2" xfId="32360" xr:uid="{00000000-0005-0000-0000-0000AE040000}"/>
    <cellStyle name="Millares 3 2 3 2 2 2 2 2 3" xfId="24214" xr:uid="{00000000-0005-0000-0000-0000AF040000}"/>
    <cellStyle name="Millares 3 2 3 2 2 2 2 3" xfId="10765" xr:uid="{00000000-0005-0000-0000-0000B0040000}"/>
    <cellStyle name="Millares 3 2 3 2 2 2 2 3 2" xfId="27061" xr:uid="{00000000-0005-0000-0000-0000B1040000}"/>
    <cellStyle name="Millares 3 2 3 2 2 2 2 4" xfId="18915" xr:uid="{00000000-0005-0000-0000-0000B2040000}"/>
    <cellStyle name="Millares 3 2 3 2 2 2 3" xfId="6508" xr:uid="{00000000-0005-0000-0000-0000B3040000}"/>
    <cellStyle name="Millares 3 2 3 2 2 2 3 2" xfId="14654" xr:uid="{00000000-0005-0000-0000-0000B4040000}"/>
    <cellStyle name="Millares 3 2 3 2 2 2 3 2 2" xfId="30950" xr:uid="{00000000-0005-0000-0000-0000B5040000}"/>
    <cellStyle name="Millares 3 2 3 2 2 2 3 3" xfId="22804" xr:uid="{00000000-0005-0000-0000-0000B6040000}"/>
    <cellStyle name="Millares 3 2 3 2 2 2 4" xfId="9355" xr:uid="{00000000-0005-0000-0000-0000B7040000}"/>
    <cellStyle name="Millares 3 2 3 2 2 2 4 2" xfId="25651" xr:uid="{00000000-0005-0000-0000-0000B8040000}"/>
    <cellStyle name="Millares 3 2 3 2 2 2 5" xfId="17505" xr:uid="{00000000-0005-0000-0000-0000B9040000}"/>
    <cellStyle name="Millares 3 2 3 2 2 3" xfId="1914" xr:uid="{00000000-0005-0000-0000-0000BA040000}"/>
    <cellStyle name="Millares 3 2 3 2 2 3 2" xfId="7213" xr:uid="{00000000-0005-0000-0000-0000BB040000}"/>
    <cellStyle name="Millares 3 2 3 2 2 3 2 2" xfId="15359" xr:uid="{00000000-0005-0000-0000-0000BC040000}"/>
    <cellStyle name="Millares 3 2 3 2 2 3 2 2 2" xfId="31655" xr:uid="{00000000-0005-0000-0000-0000BD040000}"/>
    <cellStyle name="Millares 3 2 3 2 2 3 2 3" xfId="23509" xr:uid="{00000000-0005-0000-0000-0000BE040000}"/>
    <cellStyle name="Millares 3 2 3 2 2 3 3" xfId="10060" xr:uid="{00000000-0005-0000-0000-0000BF040000}"/>
    <cellStyle name="Millares 3 2 3 2 2 3 3 2" xfId="26356" xr:uid="{00000000-0005-0000-0000-0000C0040000}"/>
    <cellStyle name="Millares 3 2 3 2 2 3 4" xfId="18210" xr:uid="{00000000-0005-0000-0000-0000C1040000}"/>
    <cellStyle name="Millares 3 2 3 2 2 4" xfId="5803" xr:uid="{00000000-0005-0000-0000-0000C2040000}"/>
    <cellStyle name="Millares 3 2 3 2 2 4 2" xfId="13949" xr:uid="{00000000-0005-0000-0000-0000C3040000}"/>
    <cellStyle name="Millares 3 2 3 2 2 4 2 2" xfId="30245" xr:uid="{00000000-0005-0000-0000-0000C4040000}"/>
    <cellStyle name="Millares 3 2 3 2 2 4 3" xfId="22099" xr:uid="{00000000-0005-0000-0000-0000C5040000}"/>
    <cellStyle name="Millares 3 2 3 2 2 5" xfId="8650" xr:uid="{00000000-0005-0000-0000-0000C6040000}"/>
    <cellStyle name="Millares 3 2 3 2 2 5 2" xfId="24946" xr:uid="{00000000-0005-0000-0000-0000C7040000}"/>
    <cellStyle name="Millares 3 2 3 2 2 6" xfId="16800" xr:uid="{00000000-0005-0000-0000-0000C8040000}"/>
    <cellStyle name="Millares 3 2 3 2 3" xfId="865" xr:uid="{00000000-0005-0000-0000-0000C9040000}"/>
    <cellStyle name="Millares 3 2 3 2 3 2" xfId="2275" xr:uid="{00000000-0005-0000-0000-0000CA040000}"/>
    <cellStyle name="Millares 3 2 3 2 3 2 2" xfId="7574" xr:uid="{00000000-0005-0000-0000-0000CB040000}"/>
    <cellStyle name="Millares 3 2 3 2 3 2 2 2" xfId="15720" xr:uid="{00000000-0005-0000-0000-0000CC040000}"/>
    <cellStyle name="Millares 3 2 3 2 3 2 2 2 2" xfId="32016" xr:uid="{00000000-0005-0000-0000-0000CD040000}"/>
    <cellStyle name="Millares 3 2 3 2 3 2 2 3" xfId="23870" xr:uid="{00000000-0005-0000-0000-0000CE040000}"/>
    <cellStyle name="Millares 3 2 3 2 3 2 3" xfId="10421" xr:uid="{00000000-0005-0000-0000-0000CF040000}"/>
    <cellStyle name="Millares 3 2 3 2 3 2 3 2" xfId="26717" xr:uid="{00000000-0005-0000-0000-0000D0040000}"/>
    <cellStyle name="Millares 3 2 3 2 3 2 4" xfId="18571" xr:uid="{00000000-0005-0000-0000-0000D1040000}"/>
    <cellStyle name="Millares 3 2 3 2 3 3" xfId="6164" xr:uid="{00000000-0005-0000-0000-0000D2040000}"/>
    <cellStyle name="Millares 3 2 3 2 3 3 2" xfId="14310" xr:uid="{00000000-0005-0000-0000-0000D3040000}"/>
    <cellStyle name="Millares 3 2 3 2 3 3 2 2" xfId="30606" xr:uid="{00000000-0005-0000-0000-0000D4040000}"/>
    <cellStyle name="Millares 3 2 3 2 3 3 3" xfId="22460" xr:uid="{00000000-0005-0000-0000-0000D5040000}"/>
    <cellStyle name="Millares 3 2 3 2 3 4" xfId="9011" xr:uid="{00000000-0005-0000-0000-0000D6040000}"/>
    <cellStyle name="Millares 3 2 3 2 3 4 2" xfId="25307" xr:uid="{00000000-0005-0000-0000-0000D7040000}"/>
    <cellStyle name="Millares 3 2 3 2 3 5" xfId="17161" xr:uid="{00000000-0005-0000-0000-0000D8040000}"/>
    <cellStyle name="Millares 3 2 3 2 4" xfId="1570" xr:uid="{00000000-0005-0000-0000-0000D9040000}"/>
    <cellStyle name="Millares 3 2 3 2 4 2" xfId="6869" xr:uid="{00000000-0005-0000-0000-0000DA040000}"/>
    <cellStyle name="Millares 3 2 3 2 4 2 2" xfId="15015" xr:uid="{00000000-0005-0000-0000-0000DB040000}"/>
    <cellStyle name="Millares 3 2 3 2 4 2 2 2" xfId="31311" xr:uid="{00000000-0005-0000-0000-0000DC040000}"/>
    <cellStyle name="Millares 3 2 3 2 4 2 3" xfId="23165" xr:uid="{00000000-0005-0000-0000-0000DD040000}"/>
    <cellStyle name="Millares 3 2 3 2 4 3" xfId="9716" xr:uid="{00000000-0005-0000-0000-0000DE040000}"/>
    <cellStyle name="Millares 3 2 3 2 4 3 2" xfId="26012" xr:uid="{00000000-0005-0000-0000-0000DF040000}"/>
    <cellStyle name="Millares 3 2 3 2 4 4" xfId="17866" xr:uid="{00000000-0005-0000-0000-0000E0040000}"/>
    <cellStyle name="Millares 3 2 3 2 5" xfId="5459" xr:uid="{00000000-0005-0000-0000-0000E1040000}"/>
    <cellStyle name="Millares 3 2 3 2 5 2" xfId="13605" xr:uid="{00000000-0005-0000-0000-0000E2040000}"/>
    <cellStyle name="Millares 3 2 3 2 5 2 2" xfId="29901" xr:uid="{00000000-0005-0000-0000-0000E3040000}"/>
    <cellStyle name="Millares 3 2 3 2 5 3" xfId="21755" xr:uid="{00000000-0005-0000-0000-0000E4040000}"/>
    <cellStyle name="Millares 3 2 3 2 6" xfId="8306" xr:uid="{00000000-0005-0000-0000-0000E5040000}"/>
    <cellStyle name="Millares 3 2 3 2 6 2" xfId="24602" xr:uid="{00000000-0005-0000-0000-0000E6040000}"/>
    <cellStyle name="Millares 3 2 3 2 7" xfId="16456" xr:uid="{00000000-0005-0000-0000-0000E7040000}"/>
    <cellStyle name="Millares 3 2 3 3" xfId="323" xr:uid="{00000000-0005-0000-0000-0000E8040000}"/>
    <cellStyle name="Millares 3 2 3 3 2" xfId="667" xr:uid="{00000000-0005-0000-0000-0000E9040000}"/>
    <cellStyle name="Millares 3 2 3 3 2 2" xfId="1373" xr:uid="{00000000-0005-0000-0000-0000EA040000}"/>
    <cellStyle name="Millares 3 2 3 3 2 2 2" xfId="2783" xr:uid="{00000000-0005-0000-0000-0000EB040000}"/>
    <cellStyle name="Millares 3 2 3 3 2 2 2 2" xfId="8082" xr:uid="{00000000-0005-0000-0000-0000EC040000}"/>
    <cellStyle name="Millares 3 2 3 3 2 2 2 2 2" xfId="16228" xr:uid="{00000000-0005-0000-0000-0000ED040000}"/>
    <cellStyle name="Millares 3 2 3 3 2 2 2 2 2 2" xfId="32524" xr:uid="{00000000-0005-0000-0000-0000EE040000}"/>
    <cellStyle name="Millares 3 2 3 3 2 2 2 2 3" xfId="24378" xr:uid="{00000000-0005-0000-0000-0000EF040000}"/>
    <cellStyle name="Millares 3 2 3 3 2 2 2 3" xfId="10929" xr:uid="{00000000-0005-0000-0000-0000F0040000}"/>
    <cellStyle name="Millares 3 2 3 3 2 2 2 3 2" xfId="27225" xr:uid="{00000000-0005-0000-0000-0000F1040000}"/>
    <cellStyle name="Millares 3 2 3 3 2 2 2 4" xfId="19079" xr:uid="{00000000-0005-0000-0000-0000F2040000}"/>
    <cellStyle name="Millares 3 2 3 3 2 2 3" xfId="6672" xr:uid="{00000000-0005-0000-0000-0000F3040000}"/>
    <cellStyle name="Millares 3 2 3 3 2 2 3 2" xfId="14818" xr:uid="{00000000-0005-0000-0000-0000F4040000}"/>
    <cellStyle name="Millares 3 2 3 3 2 2 3 2 2" xfId="31114" xr:uid="{00000000-0005-0000-0000-0000F5040000}"/>
    <cellStyle name="Millares 3 2 3 3 2 2 3 3" xfId="22968" xr:uid="{00000000-0005-0000-0000-0000F6040000}"/>
    <cellStyle name="Millares 3 2 3 3 2 2 4" xfId="9519" xr:uid="{00000000-0005-0000-0000-0000F7040000}"/>
    <cellStyle name="Millares 3 2 3 3 2 2 4 2" xfId="25815" xr:uid="{00000000-0005-0000-0000-0000F8040000}"/>
    <cellStyle name="Millares 3 2 3 3 2 2 5" xfId="17669" xr:uid="{00000000-0005-0000-0000-0000F9040000}"/>
    <cellStyle name="Millares 3 2 3 3 2 3" xfId="2078" xr:uid="{00000000-0005-0000-0000-0000FA040000}"/>
    <cellStyle name="Millares 3 2 3 3 2 3 2" xfId="7377" xr:uid="{00000000-0005-0000-0000-0000FB040000}"/>
    <cellStyle name="Millares 3 2 3 3 2 3 2 2" xfId="15523" xr:uid="{00000000-0005-0000-0000-0000FC040000}"/>
    <cellStyle name="Millares 3 2 3 3 2 3 2 2 2" xfId="31819" xr:uid="{00000000-0005-0000-0000-0000FD040000}"/>
    <cellStyle name="Millares 3 2 3 3 2 3 2 3" xfId="23673" xr:uid="{00000000-0005-0000-0000-0000FE040000}"/>
    <cellStyle name="Millares 3 2 3 3 2 3 3" xfId="10224" xr:uid="{00000000-0005-0000-0000-0000FF040000}"/>
    <cellStyle name="Millares 3 2 3 3 2 3 3 2" xfId="26520" xr:uid="{00000000-0005-0000-0000-000000050000}"/>
    <cellStyle name="Millares 3 2 3 3 2 3 4" xfId="18374" xr:uid="{00000000-0005-0000-0000-000001050000}"/>
    <cellStyle name="Millares 3 2 3 3 2 4" xfId="5967" xr:uid="{00000000-0005-0000-0000-000002050000}"/>
    <cellStyle name="Millares 3 2 3 3 2 4 2" xfId="14113" xr:uid="{00000000-0005-0000-0000-000003050000}"/>
    <cellStyle name="Millares 3 2 3 3 2 4 2 2" xfId="30409" xr:uid="{00000000-0005-0000-0000-000004050000}"/>
    <cellStyle name="Millares 3 2 3 3 2 4 3" xfId="22263" xr:uid="{00000000-0005-0000-0000-000005050000}"/>
    <cellStyle name="Millares 3 2 3 3 2 5" xfId="8814" xr:uid="{00000000-0005-0000-0000-000006050000}"/>
    <cellStyle name="Millares 3 2 3 3 2 5 2" xfId="25110" xr:uid="{00000000-0005-0000-0000-000007050000}"/>
    <cellStyle name="Millares 3 2 3 3 2 6" xfId="16964" xr:uid="{00000000-0005-0000-0000-000008050000}"/>
    <cellStyle name="Millares 3 2 3 3 3" xfId="1029" xr:uid="{00000000-0005-0000-0000-000009050000}"/>
    <cellStyle name="Millares 3 2 3 3 3 2" xfId="2439" xr:uid="{00000000-0005-0000-0000-00000A050000}"/>
    <cellStyle name="Millares 3 2 3 3 3 2 2" xfId="7738" xr:uid="{00000000-0005-0000-0000-00000B050000}"/>
    <cellStyle name="Millares 3 2 3 3 3 2 2 2" xfId="15884" xr:uid="{00000000-0005-0000-0000-00000C050000}"/>
    <cellStyle name="Millares 3 2 3 3 3 2 2 2 2" xfId="32180" xr:uid="{00000000-0005-0000-0000-00000D050000}"/>
    <cellStyle name="Millares 3 2 3 3 3 2 2 3" xfId="24034" xr:uid="{00000000-0005-0000-0000-00000E050000}"/>
    <cellStyle name="Millares 3 2 3 3 3 2 3" xfId="10585" xr:uid="{00000000-0005-0000-0000-00000F050000}"/>
    <cellStyle name="Millares 3 2 3 3 3 2 3 2" xfId="26881" xr:uid="{00000000-0005-0000-0000-000010050000}"/>
    <cellStyle name="Millares 3 2 3 3 3 2 4" xfId="18735" xr:uid="{00000000-0005-0000-0000-000011050000}"/>
    <cellStyle name="Millares 3 2 3 3 3 3" xfId="6328" xr:uid="{00000000-0005-0000-0000-000012050000}"/>
    <cellStyle name="Millares 3 2 3 3 3 3 2" xfId="14474" xr:uid="{00000000-0005-0000-0000-000013050000}"/>
    <cellStyle name="Millares 3 2 3 3 3 3 2 2" xfId="30770" xr:uid="{00000000-0005-0000-0000-000014050000}"/>
    <cellStyle name="Millares 3 2 3 3 3 3 3" xfId="22624" xr:uid="{00000000-0005-0000-0000-000015050000}"/>
    <cellStyle name="Millares 3 2 3 3 3 4" xfId="9175" xr:uid="{00000000-0005-0000-0000-000016050000}"/>
    <cellStyle name="Millares 3 2 3 3 3 4 2" xfId="25471" xr:uid="{00000000-0005-0000-0000-000017050000}"/>
    <cellStyle name="Millares 3 2 3 3 3 5" xfId="17325" xr:uid="{00000000-0005-0000-0000-000018050000}"/>
    <cellStyle name="Millares 3 2 3 3 4" xfId="1734" xr:uid="{00000000-0005-0000-0000-000019050000}"/>
    <cellStyle name="Millares 3 2 3 3 4 2" xfId="7033" xr:uid="{00000000-0005-0000-0000-00001A050000}"/>
    <cellStyle name="Millares 3 2 3 3 4 2 2" xfId="15179" xr:uid="{00000000-0005-0000-0000-00001B050000}"/>
    <cellStyle name="Millares 3 2 3 3 4 2 2 2" xfId="31475" xr:uid="{00000000-0005-0000-0000-00001C050000}"/>
    <cellStyle name="Millares 3 2 3 3 4 2 3" xfId="23329" xr:uid="{00000000-0005-0000-0000-00001D050000}"/>
    <cellStyle name="Millares 3 2 3 3 4 3" xfId="9880" xr:uid="{00000000-0005-0000-0000-00001E050000}"/>
    <cellStyle name="Millares 3 2 3 3 4 3 2" xfId="26176" xr:uid="{00000000-0005-0000-0000-00001F050000}"/>
    <cellStyle name="Millares 3 2 3 3 4 4" xfId="18030" xr:uid="{00000000-0005-0000-0000-000020050000}"/>
    <cellStyle name="Millares 3 2 3 3 5" xfId="5623" xr:uid="{00000000-0005-0000-0000-000021050000}"/>
    <cellStyle name="Millares 3 2 3 3 5 2" xfId="13769" xr:uid="{00000000-0005-0000-0000-000022050000}"/>
    <cellStyle name="Millares 3 2 3 3 5 2 2" xfId="30065" xr:uid="{00000000-0005-0000-0000-000023050000}"/>
    <cellStyle name="Millares 3 2 3 3 5 3" xfId="21919" xr:uid="{00000000-0005-0000-0000-000024050000}"/>
    <cellStyle name="Millares 3 2 3 3 6" xfId="8470" xr:uid="{00000000-0005-0000-0000-000025050000}"/>
    <cellStyle name="Millares 3 2 3 3 6 2" xfId="24766" xr:uid="{00000000-0005-0000-0000-000026050000}"/>
    <cellStyle name="Millares 3 2 3 3 7" xfId="16620" xr:uid="{00000000-0005-0000-0000-000027050000}"/>
    <cellStyle name="Millares 3 2 3 4" xfId="413" xr:uid="{00000000-0005-0000-0000-000028050000}"/>
    <cellStyle name="Millares 3 2 3 4 2" xfId="1119" xr:uid="{00000000-0005-0000-0000-000029050000}"/>
    <cellStyle name="Millares 3 2 3 4 2 2" xfId="2529" xr:uid="{00000000-0005-0000-0000-00002A050000}"/>
    <cellStyle name="Millares 3 2 3 4 2 2 2" xfId="7828" xr:uid="{00000000-0005-0000-0000-00002B050000}"/>
    <cellStyle name="Millares 3 2 3 4 2 2 2 2" xfId="15974" xr:uid="{00000000-0005-0000-0000-00002C050000}"/>
    <cellStyle name="Millares 3 2 3 4 2 2 2 2 2" xfId="32270" xr:uid="{00000000-0005-0000-0000-00002D050000}"/>
    <cellStyle name="Millares 3 2 3 4 2 2 2 3" xfId="24124" xr:uid="{00000000-0005-0000-0000-00002E050000}"/>
    <cellStyle name="Millares 3 2 3 4 2 2 3" xfId="10675" xr:uid="{00000000-0005-0000-0000-00002F050000}"/>
    <cellStyle name="Millares 3 2 3 4 2 2 3 2" xfId="26971" xr:uid="{00000000-0005-0000-0000-000030050000}"/>
    <cellStyle name="Millares 3 2 3 4 2 2 4" xfId="18825" xr:uid="{00000000-0005-0000-0000-000031050000}"/>
    <cellStyle name="Millares 3 2 3 4 2 3" xfId="6418" xr:uid="{00000000-0005-0000-0000-000032050000}"/>
    <cellStyle name="Millares 3 2 3 4 2 3 2" xfId="14564" xr:uid="{00000000-0005-0000-0000-000033050000}"/>
    <cellStyle name="Millares 3 2 3 4 2 3 2 2" xfId="30860" xr:uid="{00000000-0005-0000-0000-000034050000}"/>
    <cellStyle name="Millares 3 2 3 4 2 3 3" xfId="22714" xr:uid="{00000000-0005-0000-0000-000035050000}"/>
    <cellStyle name="Millares 3 2 3 4 2 4" xfId="9265" xr:uid="{00000000-0005-0000-0000-000036050000}"/>
    <cellStyle name="Millares 3 2 3 4 2 4 2" xfId="25561" xr:uid="{00000000-0005-0000-0000-000037050000}"/>
    <cellStyle name="Millares 3 2 3 4 2 5" xfId="17415" xr:uid="{00000000-0005-0000-0000-000038050000}"/>
    <cellStyle name="Millares 3 2 3 4 3" xfId="1824" xr:uid="{00000000-0005-0000-0000-000039050000}"/>
    <cellStyle name="Millares 3 2 3 4 3 2" xfId="7123" xr:uid="{00000000-0005-0000-0000-00003A050000}"/>
    <cellStyle name="Millares 3 2 3 4 3 2 2" xfId="15269" xr:uid="{00000000-0005-0000-0000-00003B050000}"/>
    <cellStyle name="Millares 3 2 3 4 3 2 2 2" xfId="31565" xr:uid="{00000000-0005-0000-0000-00003C050000}"/>
    <cellStyle name="Millares 3 2 3 4 3 2 3" xfId="23419" xr:uid="{00000000-0005-0000-0000-00003D050000}"/>
    <cellStyle name="Millares 3 2 3 4 3 3" xfId="9970" xr:uid="{00000000-0005-0000-0000-00003E050000}"/>
    <cellStyle name="Millares 3 2 3 4 3 3 2" xfId="26266" xr:uid="{00000000-0005-0000-0000-00003F050000}"/>
    <cellStyle name="Millares 3 2 3 4 3 4" xfId="18120" xr:uid="{00000000-0005-0000-0000-000040050000}"/>
    <cellStyle name="Millares 3 2 3 4 4" xfId="5713" xr:uid="{00000000-0005-0000-0000-000041050000}"/>
    <cellStyle name="Millares 3 2 3 4 4 2" xfId="13859" xr:uid="{00000000-0005-0000-0000-000042050000}"/>
    <cellStyle name="Millares 3 2 3 4 4 2 2" xfId="30155" xr:uid="{00000000-0005-0000-0000-000043050000}"/>
    <cellStyle name="Millares 3 2 3 4 4 3" xfId="22009" xr:uid="{00000000-0005-0000-0000-000044050000}"/>
    <cellStyle name="Millares 3 2 3 4 5" xfId="8560" xr:uid="{00000000-0005-0000-0000-000045050000}"/>
    <cellStyle name="Millares 3 2 3 4 5 2" xfId="24856" xr:uid="{00000000-0005-0000-0000-000046050000}"/>
    <cellStyle name="Millares 3 2 3 4 6" xfId="16710" xr:uid="{00000000-0005-0000-0000-000047050000}"/>
    <cellStyle name="Millares 3 2 3 5" xfId="775" xr:uid="{00000000-0005-0000-0000-000048050000}"/>
    <cellStyle name="Millares 3 2 3 5 2" xfId="2185" xr:uid="{00000000-0005-0000-0000-000049050000}"/>
    <cellStyle name="Millares 3 2 3 5 2 2" xfId="7484" xr:uid="{00000000-0005-0000-0000-00004A050000}"/>
    <cellStyle name="Millares 3 2 3 5 2 2 2" xfId="15630" xr:uid="{00000000-0005-0000-0000-00004B050000}"/>
    <cellStyle name="Millares 3 2 3 5 2 2 2 2" xfId="31926" xr:uid="{00000000-0005-0000-0000-00004C050000}"/>
    <cellStyle name="Millares 3 2 3 5 2 2 3" xfId="23780" xr:uid="{00000000-0005-0000-0000-00004D050000}"/>
    <cellStyle name="Millares 3 2 3 5 2 3" xfId="10331" xr:uid="{00000000-0005-0000-0000-00004E050000}"/>
    <cellStyle name="Millares 3 2 3 5 2 3 2" xfId="26627" xr:uid="{00000000-0005-0000-0000-00004F050000}"/>
    <cellStyle name="Millares 3 2 3 5 2 4" xfId="18481" xr:uid="{00000000-0005-0000-0000-000050050000}"/>
    <cellStyle name="Millares 3 2 3 5 3" xfId="6074" xr:uid="{00000000-0005-0000-0000-000051050000}"/>
    <cellStyle name="Millares 3 2 3 5 3 2" xfId="14220" xr:uid="{00000000-0005-0000-0000-000052050000}"/>
    <cellStyle name="Millares 3 2 3 5 3 2 2" xfId="30516" xr:uid="{00000000-0005-0000-0000-000053050000}"/>
    <cellStyle name="Millares 3 2 3 5 3 3" xfId="22370" xr:uid="{00000000-0005-0000-0000-000054050000}"/>
    <cellStyle name="Millares 3 2 3 5 4" xfId="8921" xr:uid="{00000000-0005-0000-0000-000055050000}"/>
    <cellStyle name="Millares 3 2 3 5 4 2" xfId="25217" xr:uid="{00000000-0005-0000-0000-000056050000}"/>
    <cellStyle name="Millares 3 2 3 5 5" xfId="17071" xr:uid="{00000000-0005-0000-0000-000057050000}"/>
    <cellStyle name="Millares 3 2 3 6" xfId="1480" xr:uid="{00000000-0005-0000-0000-000058050000}"/>
    <cellStyle name="Millares 3 2 3 6 2" xfId="6779" xr:uid="{00000000-0005-0000-0000-000059050000}"/>
    <cellStyle name="Millares 3 2 3 6 2 2" xfId="14925" xr:uid="{00000000-0005-0000-0000-00005A050000}"/>
    <cellStyle name="Millares 3 2 3 6 2 2 2" xfId="31221" xr:uid="{00000000-0005-0000-0000-00005B050000}"/>
    <cellStyle name="Millares 3 2 3 6 2 3" xfId="23075" xr:uid="{00000000-0005-0000-0000-00005C050000}"/>
    <cellStyle name="Millares 3 2 3 6 3" xfId="9626" xr:uid="{00000000-0005-0000-0000-00005D050000}"/>
    <cellStyle name="Millares 3 2 3 6 3 2" xfId="25922" xr:uid="{00000000-0005-0000-0000-00005E050000}"/>
    <cellStyle name="Millares 3 2 3 6 4" xfId="17776" xr:uid="{00000000-0005-0000-0000-00005F050000}"/>
    <cellStyle name="Millares 3 2 3 7" xfId="5369" xr:uid="{00000000-0005-0000-0000-000060050000}"/>
    <cellStyle name="Millares 3 2 3 7 2" xfId="13515" xr:uid="{00000000-0005-0000-0000-000061050000}"/>
    <cellStyle name="Millares 3 2 3 7 2 2" xfId="29811" xr:uid="{00000000-0005-0000-0000-000062050000}"/>
    <cellStyle name="Millares 3 2 3 7 3" xfId="21665" xr:uid="{00000000-0005-0000-0000-000063050000}"/>
    <cellStyle name="Millares 3 2 3 8" xfId="8216" xr:uid="{00000000-0005-0000-0000-000064050000}"/>
    <cellStyle name="Millares 3 2 3 8 2" xfId="24512" xr:uid="{00000000-0005-0000-0000-000065050000}"/>
    <cellStyle name="Millares 3 2 3 9" xfId="16366" xr:uid="{00000000-0005-0000-0000-000066050000}"/>
    <cellStyle name="Millares 3 2 4" xfId="115" xr:uid="{00000000-0005-0000-0000-000067050000}"/>
    <cellStyle name="Millares 3 2 4 2" xfId="459" xr:uid="{00000000-0005-0000-0000-000068050000}"/>
    <cellStyle name="Millares 3 2 4 2 2" xfId="1165" xr:uid="{00000000-0005-0000-0000-000069050000}"/>
    <cellStyle name="Millares 3 2 4 2 2 2" xfId="2575" xr:uid="{00000000-0005-0000-0000-00006A050000}"/>
    <cellStyle name="Millares 3 2 4 2 2 2 2" xfId="7874" xr:uid="{00000000-0005-0000-0000-00006B050000}"/>
    <cellStyle name="Millares 3 2 4 2 2 2 2 2" xfId="16020" xr:uid="{00000000-0005-0000-0000-00006C050000}"/>
    <cellStyle name="Millares 3 2 4 2 2 2 2 2 2" xfId="32316" xr:uid="{00000000-0005-0000-0000-00006D050000}"/>
    <cellStyle name="Millares 3 2 4 2 2 2 2 3" xfId="24170" xr:uid="{00000000-0005-0000-0000-00006E050000}"/>
    <cellStyle name="Millares 3 2 4 2 2 2 3" xfId="10721" xr:uid="{00000000-0005-0000-0000-00006F050000}"/>
    <cellStyle name="Millares 3 2 4 2 2 2 3 2" xfId="27017" xr:uid="{00000000-0005-0000-0000-000070050000}"/>
    <cellStyle name="Millares 3 2 4 2 2 2 4" xfId="18871" xr:uid="{00000000-0005-0000-0000-000071050000}"/>
    <cellStyle name="Millares 3 2 4 2 2 3" xfId="6464" xr:uid="{00000000-0005-0000-0000-000072050000}"/>
    <cellStyle name="Millares 3 2 4 2 2 3 2" xfId="14610" xr:uid="{00000000-0005-0000-0000-000073050000}"/>
    <cellStyle name="Millares 3 2 4 2 2 3 2 2" xfId="30906" xr:uid="{00000000-0005-0000-0000-000074050000}"/>
    <cellStyle name="Millares 3 2 4 2 2 3 3" xfId="22760" xr:uid="{00000000-0005-0000-0000-000075050000}"/>
    <cellStyle name="Millares 3 2 4 2 2 4" xfId="9311" xr:uid="{00000000-0005-0000-0000-000076050000}"/>
    <cellStyle name="Millares 3 2 4 2 2 4 2" xfId="25607" xr:uid="{00000000-0005-0000-0000-000077050000}"/>
    <cellStyle name="Millares 3 2 4 2 2 5" xfId="17461" xr:uid="{00000000-0005-0000-0000-000078050000}"/>
    <cellStyle name="Millares 3 2 4 2 3" xfId="1870" xr:uid="{00000000-0005-0000-0000-000079050000}"/>
    <cellStyle name="Millares 3 2 4 2 3 2" xfId="7169" xr:uid="{00000000-0005-0000-0000-00007A050000}"/>
    <cellStyle name="Millares 3 2 4 2 3 2 2" xfId="15315" xr:uid="{00000000-0005-0000-0000-00007B050000}"/>
    <cellStyle name="Millares 3 2 4 2 3 2 2 2" xfId="31611" xr:uid="{00000000-0005-0000-0000-00007C050000}"/>
    <cellStyle name="Millares 3 2 4 2 3 2 3" xfId="23465" xr:uid="{00000000-0005-0000-0000-00007D050000}"/>
    <cellStyle name="Millares 3 2 4 2 3 3" xfId="10016" xr:uid="{00000000-0005-0000-0000-00007E050000}"/>
    <cellStyle name="Millares 3 2 4 2 3 3 2" xfId="26312" xr:uid="{00000000-0005-0000-0000-00007F050000}"/>
    <cellStyle name="Millares 3 2 4 2 3 4" xfId="18166" xr:uid="{00000000-0005-0000-0000-000080050000}"/>
    <cellStyle name="Millares 3 2 4 2 4" xfId="5759" xr:uid="{00000000-0005-0000-0000-000081050000}"/>
    <cellStyle name="Millares 3 2 4 2 4 2" xfId="13905" xr:uid="{00000000-0005-0000-0000-000082050000}"/>
    <cellStyle name="Millares 3 2 4 2 4 2 2" xfId="30201" xr:uid="{00000000-0005-0000-0000-000083050000}"/>
    <cellStyle name="Millares 3 2 4 2 4 3" xfId="22055" xr:uid="{00000000-0005-0000-0000-000084050000}"/>
    <cellStyle name="Millares 3 2 4 2 5" xfId="8606" xr:uid="{00000000-0005-0000-0000-000085050000}"/>
    <cellStyle name="Millares 3 2 4 2 5 2" xfId="24902" xr:uid="{00000000-0005-0000-0000-000086050000}"/>
    <cellStyle name="Millares 3 2 4 2 6" xfId="16756" xr:uid="{00000000-0005-0000-0000-000087050000}"/>
    <cellStyle name="Millares 3 2 4 3" xfId="821" xr:uid="{00000000-0005-0000-0000-000088050000}"/>
    <cellStyle name="Millares 3 2 4 3 2" xfId="2231" xr:uid="{00000000-0005-0000-0000-000089050000}"/>
    <cellStyle name="Millares 3 2 4 3 2 2" xfId="7530" xr:uid="{00000000-0005-0000-0000-00008A050000}"/>
    <cellStyle name="Millares 3 2 4 3 2 2 2" xfId="15676" xr:uid="{00000000-0005-0000-0000-00008B050000}"/>
    <cellStyle name="Millares 3 2 4 3 2 2 2 2" xfId="31972" xr:uid="{00000000-0005-0000-0000-00008C050000}"/>
    <cellStyle name="Millares 3 2 4 3 2 2 3" xfId="23826" xr:uid="{00000000-0005-0000-0000-00008D050000}"/>
    <cellStyle name="Millares 3 2 4 3 2 3" xfId="10377" xr:uid="{00000000-0005-0000-0000-00008E050000}"/>
    <cellStyle name="Millares 3 2 4 3 2 3 2" xfId="26673" xr:uid="{00000000-0005-0000-0000-00008F050000}"/>
    <cellStyle name="Millares 3 2 4 3 2 4" xfId="18527" xr:uid="{00000000-0005-0000-0000-000090050000}"/>
    <cellStyle name="Millares 3 2 4 3 3" xfId="6120" xr:uid="{00000000-0005-0000-0000-000091050000}"/>
    <cellStyle name="Millares 3 2 4 3 3 2" xfId="14266" xr:uid="{00000000-0005-0000-0000-000092050000}"/>
    <cellStyle name="Millares 3 2 4 3 3 2 2" xfId="30562" xr:uid="{00000000-0005-0000-0000-000093050000}"/>
    <cellStyle name="Millares 3 2 4 3 3 3" xfId="22416" xr:uid="{00000000-0005-0000-0000-000094050000}"/>
    <cellStyle name="Millares 3 2 4 3 4" xfId="8967" xr:uid="{00000000-0005-0000-0000-000095050000}"/>
    <cellStyle name="Millares 3 2 4 3 4 2" xfId="25263" xr:uid="{00000000-0005-0000-0000-000096050000}"/>
    <cellStyle name="Millares 3 2 4 3 5" xfId="17117" xr:uid="{00000000-0005-0000-0000-000097050000}"/>
    <cellStyle name="Millares 3 2 4 4" xfId="1526" xr:uid="{00000000-0005-0000-0000-000098050000}"/>
    <cellStyle name="Millares 3 2 4 4 2" xfId="6825" xr:uid="{00000000-0005-0000-0000-000099050000}"/>
    <cellStyle name="Millares 3 2 4 4 2 2" xfId="14971" xr:uid="{00000000-0005-0000-0000-00009A050000}"/>
    <cellStyle name="Millares 3 2 4 4 2 2 2" xfId="31267" xr:uid="{00000000-0005-0000-0000-00009B050000}"/>
    <cellStyle name="Millares 3 2 4 4 2 3" xfId="23121" xr:uid="{00000000-0005-0000-0000-00009C050000}"/>
    <cellStyle name="Millares 3 2 4 4 3" xfId="9672" xr:uid="{00000000-0005-0000-0000-00009D050000}"/>
    <cellStyle name="Millares 3 2 4 4 3 2" xfId="25968" xr:uid="{00000000-0005-0000-0000-00009E050000}"/>
    <cellStyle name="Millares 3 2 4 4 4" xfId="17822" xr:uid="{00000000-0005-0000-0000-00009F050000}"/>
    <cellStyle name="Millares 3 2 4 5" xfId="5415" xr:uid="{00000000-0005-0000-0000-0000A0050000}"/>
    <cellStyle name="Millares 3 2 4 5 2" xfId="13561" xr:uid="{00000000-0005-0000-0000-0000A1050000}"/>
    <cellStyle name="Millares 3 2 4 5 2 2" xfId="29857" xr:uid="{00000000-0005-0000-0000-0000A2050000}"/>
    <cellStyle name="Millares 3 2 4 5 3" xfId="21711" xr:uid="{00000000-0005-0000-0000-0000A3050000}"/>
    <cellStyle name="Millares 3 2 4 6" xfId="8262" xr:uid="{00000000-0005-0000-0000-0000A4050000}"/>
    <cellStyle name="Millares 3 2 4 6 2" xfId="24558" xr:uid="{00000000-0005-0000-0000-0000A5050000}"/>
    <cellStyle name="Millares 3 2 4 7" xfId="16412" xr:uid="{00000000-0005-0000-0000-0000A6050000}"/>
    <cellStyle name="Millares 3 2 5" xfId="279" xr:uid="{00000000-0005-0000-0000-0000A7050000}"/>
    <cellStyle name="Millares 3 2 5 2" xfId="623" xr:uid="{00000000-0005-0000-0000-0000A8050000}"/>
    <cellStyle name="Millares 3 2 5 2 2" xfId="1329" xr:uid="{00000000-0005-0000-0000-0000A9050000}"/>
    <cellStyle name="Millares 3 2 5 2 2 2" xfId="2739" xr:uid="{00000000-0005-0000-0000-0000AA050000}"/>
    <cellStyle name="Millares 3 2 5 2 2 2 2" xfId="8038" xr:uid="{00000000-0005-0000-0000-0000AB050000}"/>
    <cellStyle name="Millares 3 2 5 2 2 2 2 2" xfId="16184" xr:uid="{00000000-0005-0000-0000-0000AC050000}"/>
    <cellStyle name="Millares 3 2 5 2 2 2 2 2 2" xfId="32480" xr:uid="{00000000-0005-0000-0000-0000AD050000}"/>
    <cellStyle name="Millares 3 2 5 2 2 2 2 3" xfId="24334" xr:uid="{00000000-0005-0000-0000-0000AE050000}"/>
    <cellStyle name="Millares 3 2 5 2 2 2 3" xfId="10885" xr:uid="{00000000-0005-0000-0000-0000AF050000}"/>
    <cellStyle name="Millares 3 2 5 2 2 2 3 2" xfId="27181" xr:uid="{00000000-0005-0000-0000-0000B0050000}"/>
    <cellStyle name="Millares 3 2 5 2 2 2 4" xfId="19035" xr:uid="{00000000-0005-0000-0000-0000B1050000}"/>
    <cellStyle name="Millares 3 2 5 2 2 3" xfId="6628" xr:uid="{00000000-0005-0000-0000-0000B2050000}"/>
    <cellStyle name="Millares 3 2 5 2 2 3 2" xfId="14774" xr:uid="{00000000-0005-0000-0000-0000B3050000}"/>
    <cellStyle name="Millares 3 2 5 2 2 3 2 2" xfId="31070" xr:uid="{00000000-0005-0000-0000-0000B4050000}"/>
    <cellStyle name="Millares 3 2 5 2 2 3 3" xfId="22924" xr:uid="{00000000-0005-0000-0000-0000B5050000}"/>
    <cellStyle name="Millares 3 2 5 2 2 4" xfId="9475" xr:uid="{00000000-0005-0000-0000-0000B6050000}"/>
    <cellStyle name="Millares 3 2 5 2 2 4 2" xfId="25771" xr:uid="{00000000-0005-0000-0000-0000B7050000}"/>
    <cellStyle name="Millares 3 2 5 2 2 5" xfId="17625" xr:uid="{00000000-0005-0000-0000-0000B8050000}"/>
    <cellStyle name="Millares 3 2 5 2 3" xfId="2034" xr:uid="{00000000-0005-0000-0000-0000B9050000}"/>
    <cellStyle name="Millares 3 2 5 2 3 2" xfId="7333" xr:uid="{00000000-0005-0000-0000-0000BA050000}"/>
    <cellStyle name="Millares 3 2 5 2 3 2 2" xfId="15479" xr:uid="{00000000-0005-0000-0000-0000BB050000}"/>
    <cellStyle name="Millares 3 2 5 2 3 2 2 2" xfId="31775" xr:uid="{00000000-0005-0000-0000-0000BC050000}"/>
    <cellStyle name="Millares 3 2 5 2 3 2 3" xfId="23629" xr:uid="{00000000-0005-0000-0000-0000BD050000}"/>
    <cellStyle name="Millares 3 2 5 2 3 3" xfId="10180" xr:uid="{00000000-0005-0000-0000-0000BE050000}"/>
    <cellStyle name="Millares 3 2 5 2 3 3 2" xfId="26476" xr:uid="{00000000-0005-0000-0000-0000BF050000}"/>
    <cellStyle name="Millares 3 2 5 2 3 4" xfId="18330" xr:uid="{00000000-0005-0000-0000-0000C0050000}"/>
    <cellStyle name="Millares 3 2 5 2 4" xfId="5923" xr:uid="{00000000-0005-0000-0000-0000C1050000}"/>
    <cellStyle name="Millares 3 2 5 2 4 2" xfId="14069" xr:uid="{00000000-0005-0000-0000-0000C2050000}"/>
    <cellStyle name="Millares 3 2 5 2 4 2 2" xfId="30365" xr:uid="{00000000-0005-0000-0000-0000C3050000}"/>
    <cellStyle name="Millares 3 2 5 2 4 3" xfId="22219" xr:uid="{00000000-0005-0000-0000-0000C4050000}"/>
    <cellStyle name="Millares 3 2 5 2 5" xfId="8770" xr:uid="{00000000-0005-0000-0000-0000C5050000}"/>
    <cellStyle name="Millares 3 2 5 2 5 2" xfId="25066" xr:uid="{00000000-0005-0000-0000-0000C6050000}"/>
    <cellStyle name="Millares 3 2 5 2 6" xfId="16920" xr:uid="{00000000-0005-0000-0000-0000C7050000}"/>
    <cellStyle name="Millares 3 2 5 3" xfId="985" xr:uid="{00000000-0005-0000-0000-0000C8050000}"/>
    <cellStyle name="Millares 3 2 5 3 2" xfId="2395" xr:uid="{00000000-0005-0000-0000-0000C9050000}"/>
    <cellStyle name="Millares 3 2 5 3 2 2" xfId="7694" xr:uid="{00000000-0005-0000-0000-0000CA050000}"/>
    <cellStyle name="Millares 3 2 5 3 2 2 2" xfId="15840" xr:uid="{00000000-0005-0000-0000-0000CB050000}"/>
    <cellStyle name="Millares 3 2 5 3 2 2 2 2" xfId="32136" xr:uid="{00000000-0005-0000-0000-0000CC050000}"/>
    <cellStyle name="Millares 3 2 5 3 2 2 3" xfId="23990" xr:uid="{00000000-0005-0000-0000-0000CD050000}"/>
    <cellStyle name="Millares 3 2 5 3 2 3" xfId="10541" xr:uid="{00000000-0005-0000-0000-0000CE050000}"/>
    <cellStyle name="Millares 3 2 5 3 2 3 2" xfId="26837" xr:uid="{00000000-0005-0000-0000-0000CF050000}"/>
    <cellStyle name="Millares 3 2 5 3 2 4" xfId="18691" xr:uid="{00000000-0005-0000-0000-0000D0050000}"/>
    <cellStyle name="Millares 3 2 5 3 3" xfId="6284" xr:uid="{00000000-0005-0000-0000-0000D1050000}"/>
    <cellStyle name="Millares 3 2 5 3 3 2" xfId="14430" xr:uid="{00000000-0005-0000-0000-0000D2050000}"/>
    <cellStyle name="Millares 3 2 5 3 3 2 2" xfId="30726" xr:uid="{00000000-0005-0000-0000-0000D3050000}"/>
    <cellStyle name="Millares 3 2 5 3 3 3" xfId="22580" xr:uid="{00000000-0005-0000-0000-0000D4050000}"/>
    <cellStyle name="Millares 3 2 5 3 4" xfId="9131" xr:uid="{00000000-0005-0000-0000-0000D5050000}"/>
    <cellStyle name="Millares 3 2 5 3 4 2" xfId="25427" xr:uid="{00000000-0005-0000-0000-0000D6050000}"/>
    <cellStyle name="Millares 3 2 5 3 5" xfId="17281" xr:uid="{00000000-0005-0000-0000-0000D7050000}"/>
    <cellStyle name="Millares 3 2 5 4" xfId="1690" xr:uid="{00000000-0005-0000-0000-0000D8050000}"/>
    <cellStyle name="Millares 3 2 5 4 2" xfId="6989" xr:uid="{00000000-0005-0000-0000-0000D9050000}"/>
    <cellStyle name="Millares 3 2 5 4 2 2" xfId="15135" xr:uid="{00000000-0005-0000-0000-0000DA050000}"/>
    <cellStyle name="Millares 3 2 5 4 2 2 2" xfId="31431" xr:uid="{00000000-0005-0000-0000-0000DB050000}"/>
    <cellStyle name="Millares 3 2 5 4 2 3" xfId="23285" xr:uid="{00000000-0005-0000-0000-0000DC050000}"/>
    <cellStyle name="Millares 3 2 5 4 3" xfId="9836" xr:uid="{00000000-0005-0000-0000-0000DD050000}"/>
    <cellStyle name="Millares 3 2 5 4 3 2" xfId="26132" xr:uid="{00000000-0005-0000-0000-0000DE050000}"/>
    <cellStyle name="Millares 3 2 5 4 4" xfId="17986" xr:uid="{00000000-0005-0000-0000-0000DF050000}"/>
    <cellStyle name="Millares 3 2 5 5" xfId="5579" xr:uid="{00000000-0005-0000-0000-0000E0050000}"/>
    <cellStyle name="Millares 3 2 5 5 2" xfId="13725" xr:uid="{00000000-0005-0000-0000-0000E1050000}"/>
    <cellStyle name="Millares 3 2 5 5 2 2" xfId="30021" xr:uid="{00000000-0005-0000-0000-0000E2050000}"/>
    <cellStyle name="Millares 3 2 5 5 3" xfId="21875" xr:uid="{00000000-0005-0000-0000-0000E3050000}"/>
    <cellStyle name="Millares 3 2 5 6" xfId="8426" xr:uid="{00000000-0005-0000-0000-0000E4050000}"/>
    <cellStyle name="Millares 3 2 5 6 2" xfId="24722" xr:uid="{00000000-0005-0000-0000-0000E5050000}"/>
    <cellStyle name="Millares 3 2 5 7" xfId="16576" xr:uid="{00000000-0005-0000-0000-0000E6050000}"/>
    <cellStyle name="Millares 3 2 6" xfId="369" xr:uid="{00000000-0005-0000-0000-0000E7050000}"/>
    <cellStyle name="Millares 3 2 6 2" xfId="1075" xr:uid="{00000000-0005-0000-0000-0000E8050000}"/>
    <cellStyle name="Millares 3 2 6 2 2" xfId="2485" xr:uid="{00000000-0005-0000-0000-0000E9050000}"/>
    <cellStyle name="Millares 3 2 6 2 2 2" xfId="7784" xr:uid="{00000000-0005-0000-0000-0000EA050000}"/>
    <cellStyle name="Millares 3 2 6 2 2 2 2" xfId="15930" xr:uid="{00000000-0005-0000-0000-0000EB050000}"/>
    <cellStyle name="Millares 3 2 6 2 2 2 2 2" xfId="32226" xr:uid="{00000000-0005-0000-0000-0000EC050000}"/>
    <cellStyle name="Millares 3 2 6 2 2 2 3" xfId="24080" xr:uid="{00000000-0005-0000-0000-0000ED050000}"/>
    <cellStyle name="Millares 3 2 6 2 2 3" xfId="10631" xr:uid="{00000000-0005-0000-0000-0000EE050000}"/>
    <cellStyle name="Millares 3 2 6 2 2 3 2" xfId="26927" xr:uid="{00000000-0005-0000-0000-0000EF050000}"/>
    <cellStyle name="Millares 3 2 6 2 2 4" xfId="18781" xr:uid="{00000000-0005-0000-0000-0000F0050000}"/>
    <cellStyle name="Millares 3 2 6 2 3" xfId="6374" xr:uid="{00000000-0005-0000-0000-0000F1050000}"/>
    <cellStyle name="Millares 3 2 6 2 3 2" xfId="14520" xr:uid="{00000000-0005-0000-0000-0000F2050000}"/>
    <cellStyle name="Millares 3 2 6 2 3 2 2" xfId="30816" xr:uid="{00000000-0005-0000-0000-0000F3050000}"/>
    <cellStyle name="Millares 3 2 6 2 3 3" xfId="22670" xr:uid="{00000000-0005-0000-0000-0000F4050000}"/>
    <cellStyle name="Millares 3 2 6 2 4" xfId="9221" xr:uid="{00000000-0005-0000-0000-0000F5050000}"/>
    <cellStyle name="Millares 3 2 6 2 4 2" xfId="25517" xr:uid="{00000000-0005-0000-0000-0000F6050000}"/>
    <cellStyle name="Millares 3 2 6 2 5" xfId="17371" xr:uid="{00000000-0005-0000-0000-0000F7050000}"/>
    <cellStyle name="Millares 3 2 6 3" xfId="1780" xr:uid="{00000000-0005-0000-0000-0000F8050000}"/>
    <cellStyle name="Millares 3 2 6 3 2" xfId="7079" xr:uid="{00000000-0005-0000-0000-0000F9050000}"/>
    <cellStyle name="Millares 3 2 6 3 2 2" xfId="15225" xr:uid="{00000000-0005-0000-0000-0000FA050000}"/>
    <cellStyle name="Millares 3 2 6 3 2 2 2" xfId="31521" xr:uid="{00000000-0005-0000-0000-0000FB050000}"/>
    <cellStyle name="Millares 3 2 6 3 2 3" xfId="23375" xr:uid="{00000000-0005-0000-0000-0000FC050000}"/>
    <cellStyle name="Millares 3 2 6 3 3" xfId="9926" xr:uid="{00000000-0005-0000-0000-0000FD050000}"/>
    <cellStyle name="Millares 3 2 6 3 3 2" xfId="26222" xr:uid="{00000000-0005-0000-0000-0000FE050000}"/>
    <cellStyle name="Millares 3 2 6 3 4" xfId="18076" xr:uid="{00000000-0005-0000-0000-0000FF050000}"/>
    <cellStyle name="Millares 3 2 6 4" xfId="5669" xr:uid="{00000000-0005-0000-0000-000000060000}"/>
    <cellStyle name="Millares 3 2 6 4 2" xfId="13815" xr:uid="{00000000-0005-0000-0000-000001060000}"/>
    <cellStyle name="Millares 3 2 6 4 2 2" xfId="30111" xr:uid="{00000000-0005-0000-0000-000002060000}"/>
    <cellStyle name="Millares 3 2 6 4 3" xfId="21965" xr:uid="{00000000-0005-0000-0000-000003060000}"/>
    <cellStyle name="Millares 3 2 6 5" xfId="8516" xr:uid="{00000000-0005-0000-0000-000004060000}"/>
    <cellStyle name="Millares 3 2 6 5 2" xfId="24812" xr:uid="{00000000-0005-0000-0000-000005060000}"/>
    <cellStyle name="Millares 3 2 6 6" xfId="16666" xr:uid="{00000000-0005-0000-0000-000006060000}"/>
    <cellStyle name="Millares 3 2 7" xfId="731" xr:uid="{00000000-0005-0000-0000-000007060000}"/>
    <cellStyle name="Millares 3 2 7 2" xfId="2141" xr:uid="{00000000-0005-0000-0000-000008060000}"/>
    <cellStyle name="Millares 3 2 7 2 2" xfId="7440" xr:uid="{00000000-0005-0000-0000-000009060000}"/>
    <cellStyle name="Millares 3 2 7 2 2 2" xfId="15586" xr:uid="{00000000-0005-0000-0000-00000A060000}"/>
    <cellStyle name="Millares 3 2 7 2 2 2 2" xfId="31882" xr:uid="{00000000-0005-0000-0000-00000B060000}"/>
    <cellStyle name="Millares 3 2 7 2 2 3" xfId="23736" xr:uid="{00000000-0005-0000-0000-00000C060000}"/>
    <cellStyle name="Millares 3 2 7 2 3" xfId="10287" xr:uid="{00000000-0005-0000-0000-00000D060000}"/>
    <cellStyle name="Millares 3 2 7 2 3 2" xfId="26583" xr:uid="{00000000-0005-0000-0000-00000E060000}"/>
    <cellStyle name="Millares 3 2 7 2 4" xfId="18437" xr:uid="{00000000-0005-0000-0000-00000F060000}"/>
    <cellStyle name="Millares 3 2 7 3" xfId="6030" xr:uid="{00000000-0005-0000-0000-000010060000}"/>
    <cellStyle name="Millares 3 2 7 3 2" xfId="14176" xr:uid="{00000000-0005-0000-0000-000011060000}"/>
    <cellStyle name="Millares 3 2 7 3 2 2" xfId="30472" xr:uid="{00000000-0005-0000-0000-000012060000}"/>
    <cellStyle name="Millares 3 2 7 3 3" xfId="22326" xr:uid="{00000000-0005-0000-0000-000013060000}"/>
    <cellStyle name="Millares 3 2 7 4" xfId="8877" xr:uid="{00000000-0005-0000-0000-000014060000}"/>
    <cellStyle name="Millares 3 2 7 4 2" xfId="25173" xr:uid="{00000000-0005-0000-0000-000015060000}"/>
    <cellStyle name="Millares 3 2 7 5" xfId="17027" xr:uid="{00000000-0005-0000-0000-000016060000}"/>
    <cellStyle name="Millares 3 2 8" xfId="1436" xr:uid="{00000000-0005-0000-0000-000017060000}"/>
    <cellStyle name="Millares 3 2 8 2" xfId="6735" xr:uid="{00000000-0005-0000-0000-000018060000}"/>
    <cellStyle name="Millares 3 2 8 2 2" xfId="14881" xr:uid="{00000000-0005-0000-0000-000019060000}"/>
    <cellStyle name="Millares 3 2 8 2 2 2" xfId="31177" xr:uid="{00000000-0005-0000-0000-00001A060000}"/>
    <cellStyle name="Millares 3 2 8 2 3" xfId="23031" xr:uid="{00000000-0005-0000-0000-00001B060000}"/>
    <cellStyle name="Millares 3 2 8 3" xfId="9582" xr:uid="{00000000-0005-0000-0000-00001C060000}"/>
    <cellStyle name="Millares 3 2 8 3 2" xfId="25878" xr:uid="{00000000-0005-0000-0000-00001D060000}"/>
    <cellStyle name="Millares 3 2 8 4" xfId="17732" xr:uid="{00000000-0005-0000-0000-00001E060000}"/>
    <cellStyle name="Millares 3 2 9" xfId="5325" xr:uid="{00000000-0005-0000-0000-00001F060000}"/>
    <cellStyle name="Millares 3 2 9 2" xfId="13471" xr:uid="{00000000-0005-0000-0000-000020060000}"/>
    <cellStyle name="Millares 3 2 9 2 2" xfId="29767" xr:uid="{00000000-0005-0000-0000-000021060000}"/>
    <cellStyle name="Millares 3 2 9 3" xfId="21621" xr:uid="{00000000-0005-0000-0000-000022060000}"/>
    <cellStyle name="Millares 3 3" xfId="36" xr:uid="{00000000-0005-0000-0000-000023060000}"/>
    <cellStyle name="Millares 3 3 10" xfId="16333" xr:uid="{00000000-0005-0000-0000-000024060000}"/>
    <cellStyle name="Millares 3 3 2" xfId="80" xr:uid="{00000000-0005-0000-0000-000025060000}"/>
    <cellStyle name="Millares 3 3 2 2" xfId="170" xr:uid="{00000000-0005-0000-0000-000026060000}"/>
    <cellStyle name="Millares 3 3 2 2 2" xfId="514" xr:uid="{00000000-0005-0000-0000-000027060000}"/>
    <cellStyle name="Millares 3 3 2 2 2 2" xfId="1220" xr:uid="{00000000-0005-0000-0000-000028060000}"/>
    <cellStyle name="Millares 3 3 2 2 2 2 2" xfId="2630" xr:uid="{00000000-0005-0000-0000-000029060000}"/>
    <cellStyle name="Millares 3 3 2 2 2 2 2 2" xfId="7929" xr:uid="{00000000-0005-0000-0000-00002A060000}"/>
    <cellStyle name="Millares 3 3 2 2 2 2 2 2 2" xfId="16075" xr:uid="{00000000-0005-0000-0000-00002B060000}"/>
    <cellStyle name="Millares 3 3 2 2 2 2 2 2 2 2" xfId="32371" xr:uid="{00000000-0005-0000-0000-00002C060000}"/>
    <cellStyle name="Millares 3 3 2 2 2 2 2 2 3" xfId="24225" xr:uid="{00000000-0005-0000-0000-00002D060000}"/>
    <cellStyle name="Millares 3 3 2 2 2 2 2 3" xfId="10776" xr:uid="{00000000-0005-0000-0000-00002E060000}"/>
    <cellStyle name="Millares 3 3 2 2 2 2 2 3 2" xfId="27072" xr:uid="{00000000-0005-0000-0000-00002F060000}"/>
    <cellStyle name="Millares 3 3 2 2 2 2 2 4" xfId="18926" xr:uid="{00000000-0005-0000-0000-000030060000}"/>
    <cellStyle name="Millares 3 3 2 2 2 2 3" xfId="6519" xr:uid="{00000000-0005-0000-0000-000031060000}"/>
    <cellStyle name="Millares 3 3 2 2 2 2 3 2" xfId="14665" xr:uid="{00000000-0005-0000-0000-000032060000}"/>
    <cellStyle name="Millares 3 3 2 2 2 2 3 2 2" xfId="30961" xr:uid="{00000000-0005-0000-0000-000033060000}"/>
    <cellStyle name="Millares 3 3 2 2 2 2 3 3" xfId="22815" xr:uid="{00000000-0005-0000-0000-000034060000}"/>
    <cellStyle name="Millares 3 3 2 2 2 2 4" xfId="9366" xr:uid="{00000000-0005-0000-0000-000035060000}"/>
    <cellStyle name="Millares 3 3 2 2 2 2 4 2" xfId="25662" xr:uid="{00000000-0005-0000-0000-000036060000}"/>
    <cellStyle name="Millares 3 3 2 2 2 2 5" xfId="17516" xr:uid="{00000000-0005-0000-0000-000037060000}"/>
    <cellStyle name="Millares 3 3 2 2 2 3" xfId="1925" xr:uid="{00000000-0005-0000-0000-000038060000}"/>
    <cellStyle name="Millares 3 3 2 2 2 3 2" xfId="7224" xr:uid="{00000000-0005-0000-0000-000039060000}"/>
    <cellStyle name="Millares 3 3 2 2 2 3 2 2" xfId="15370" xr:uid="{00000000-0005-0000-0000-00003A060000}"/>
    <cellStyle name="Millares 3 3 2 2 2 3 2 2 2" xfId="31666" xr:uid="{00000000-0005-0000-0000-00003B060000}"/>
    <cellStyle name="Millares 3 3 2 2 2 3 2 3" xfId="23520" xr:uid="{00000000-0005-0000-0000-00003C060000}"/>
    <cellStyle name="Millares 3 3 2 2 2 3 3" xfId="10071" xr:uid="{00000000-0005-0000-0000-00003D060000}"/>
    <cellStyle name="Millares 3 3 2 2 2 3 3 2" xfId="26367" xr:uid="{00000000-0005-0000-0000-00003E060000}"/>
    <cellStyle name="Millares 3 3 2 2 2 3 4" xfId="18221" xr:uid="{00000000-0005-0000-0000-00003F060000}"/>
    <cellStyle name="Millares 3 3 2 2 2 4" xfId="5814" xr:uid="{00000000-0005-0000-0000-000040060000}"/>
    <cellStyle name="Millares 3 3 2 2 2 4 2" xfId="13960" xr:uid="{00000000-0005-0000-0000-000041060000}"/>
    <cellStyle name="Millares 3 3 2 2 2 4 2 2" xfId="30256" xr:uid="{00000000-0005-0000-0000-000042060000}"/>
    <cellStyle name="Millares 3 3 2 2 2 4 3" xfId="22110" xr:uid="{00000000-0005-0000-0000-000043060000}"/>
    <cellStyle name="Millares 3 3 2 2 2 5" xfId="8661" xr:uid="{00000000-0005-0000-0000-000044060000}"/>
    <cellStyle name="Millares 3 3 2 2 2 5 2" xfId="24957" xr:uid="{00000000-0005-0000-0000-000045060000}"/>
    <cellStyle name="Millares 3 3 2 2 2 6" xfId="16811" xr:uid="{00000000-0005-0000-0000-000046060000}"/>
    <cellStyle name="Millares 3 3 2 2 3" xfId="876" xr:uid="{00000000-0005-0000-0000-000047060000}"/>
    <cellStyle name="Millares 3 3 2 2 3 2" xfId="2286" xr:uid="{00000000-0005-0000-0000-000048060000}"/>
    <cellStyle name="Millares 3 3 2 2 3 2 2" xfId="7585" xr:uid="{00000000-0005-0000-0000-000049060000}"/>
    <cellStyle name="Millares 3 3 2 2 3 2 2 2" xfId="15731" xr:uid="{00000000-0005-0000-0000-00004A060000}"/>
    <cellStyle name="Millares 3 3 2 2 3 2 2 2 2" xfId="32027" xr:uid="{00000000-0005-0000-0000-00004B060000}"/>
    <cellStyle name="Millares 3 3 2 2 3 2 2 3" xfId="23881" xr:uid="{00000000-0005-0000-0000-00004C060000}"/>
    <cellStyle name="Millares 3 3 2 2 3 2 3" xfId="10432" xr:uid="{00000000-0005-0000-0000-00004D060000}"/>
    <cellStyle name="Millares 3 3 2 2 3 2 3 2" xfId="26728" xr:uid="{00000000-0005-0000-0000-00004E060000}"/>
    <cellStyle name="Millares 3 3 2 2 3 2 4" xfId="18582" xr:uid="{00000000-0005-0000-0000-00004F060000}"/>
    <cellStyle name="Millares 3 3 2 2 3 3" xfId="6175" xr:uid="{00000000-0005-0000-0000-000050060000}"/>
    <cellStyle name="Millares 3 3 2 2 3 3 2" xfId="14321" xr:uid="{00000000-0005-0000-0000-000051060000}"/>
    <cellStyle name="Millares 3 3 2 2 3 3 2 2" xfId="30617" xr:uid="{00000000-0005-0000-0000-000052060000}"/>
    <cellStyle name="Millares 3 3 2 2 3 3 3" xfId="22471" xr:uid="{00000000-0005-0000-0000-000053060000}"/>
    <cellStyle name="Millares 3 3 2 2 3 4" xfId="9022" xr:uid="{00000000-0005-0000-0000-000054060000}"/>
    <cellStyle name="Millares 3 3 2 2 3 4 2" xfId="25318" xr:uid="{00000000-0005-0000-0000-000055060000}"/>
    <cellStyle name="Millares 3 3 2 2 3 5" xfId="17172" xr:uid="{00000000-0005-0000-0000-000056060000}"/>
    <cellStyle name="Millares 3 3 2 2 4" xfId="1581" xr:uid="{00000000-0005-0000-0000-000057060000}"/>
    <cellStyle name="Millares 3 3 2 2 4 2" xfId="6880" xr:uid="{00000000-0005-0000-0000-000058060000}"/>
    <cellStyle name="Millares 3 3 2 2 4 2 2" xfId="15026" xr:uid="{00000000-0005-0000-0000-000059060000}"/>
    <cellStyle name="Millares 3 3 2 2 4 2 2 2" xfId="31322" xr:uid="{00000000-0005-0000-0000-00005A060000}"/>
    <cellStyle name="Millares 3 3 2 2 4 2 3" xfId="23176" xr:uid="{00000000-0005-0000-0000-00005B060000}"/>
    <cellStyle name="Millares 3 3 2 2 4 3" xfId="9727" xr:uid="{00000000-0005-0000-0000-00005C060000}"/>
    <cellStyle name="Millares 3 3 2 2 4 3 2" xfId="26023" xr:uid="{00000000-0005-0000-0000-00005D060000}"/>
    <cellStyle name="Millares 3 3 2 2 4 4" xfId="17877" xr:uid="{00000000-0005-0000-0000-00005E060000}"/>
    <cellStyle name="Millares 3 3 2 2 5" xfId="5470" xr:uid="{00000000-0005-0000-0000-00005F060000}"/>
    <cellStyle name="Millares 3 3 2 2 5 2" xfId="13616" xr:uid="{00000000-0005-0000-0000-000060060000}"/>
    <cellStyle name="Millares 3 3 2 2 5 2 2" xfId="29912" xr:uid="{00000000-0005-0000-0000-000061060000}"/>
    <cellStyle name="Millares 3 3 2 2 5 3" xfId="21766" xr:uid="{00000000-0005-0000-0000-000062060000}"/>
    <cellStyle name="Millares 3 3 2 2 6" xfId="8317" xr:uid="{00000000-0005-0000-0000-000063060000}"/>
    <cellStyle name="Millares 3 3 2 2 6 2" xfId="24613" xr:uid="{00000000-0005-0000-0000-000064060000}"/>
    <cellStyle name="Millares 3 3 2 2 7" xfId="16467" xr:uid="{00000000-0005-0000-0000-000065060000}"/>
    <cellStyle name="Millares 3 3 2 3" xfId="334" xr:uid="{00000000-0005-0000-0000-000066060000}"/>
    <cellStyle name="Millares 3 3 2 3 2" xfId="678" xr:uid="{00000000-0005-0000-0000-000067060000}"/>
    <cellStyle name="Millares 3 3 2 3 2 2" xfId="1384" xr:uid="{00000000-0005-0000-0000-000068060000}"/>
    <cellStyle name="Millares 3 3 2 3 2 2 2" xfId="2794" xr:uid="{00000000-0005-0000-0000-000069060000}"/>
    <cellStyle name="Millares 3 3 2 3 2 2 2 2" xfId="8093" xr:uid="{00000000-0005-0000-0000-00006A060000}"/>
    <cellStyle name="Millares 3 3 2 3 2 2 2 2 2" xfId="16239" xr:uid="{00000000-0005-0000-0000-00006B060000}"/>
    <cellStyle name="Millares 3 3 2 3 2 2 2 2 2 2" xfId="32535" xr:uid="{00000000-0005-0000-0000-00006C060000}"/>
    <cellStyle name="Millares 3 3 2 3 2 2 2 2 3" xfId="24389" xr:uid="{00000000-0005-0000-0000-00006D060000}"/>
    <cellStyle name="Millares 3 3 2 3 2 2 2 3" xfId="10940" xr:uid="{00000000-0005-0000-0000-00006E060000}"/>
    <cellStyle name="Millares 3 3 2 3 2 2 2 3 2" xfId="27236" xr:uid="{00000000-0005-0000-0000-00006F060000}"/>
    <cellStyle name="Millares 3 3 2 3 2 2 2 4" xfId="19090" xr:uid="{00000000-0005-0000-0000-000070060000}"/>
    <cellStyle name="Millares 3 3 2 3 2 2 3" xfId="6683" xr:uid="{00000000-0005-0000-0000-000071060000}"/>
    <cellStyle name="Millares 3 3 2 3 2 2 3 2" xfId="14829" xr:uid="{00000000-0005-0000-0000-000072060000}"/>
    <cellStyle name="Millares 3 3 2 3 2 2 3 2 2" xfId="31125" xr:uid="{00000000-0005-0000-0000-000073060000}"/>
    <cellStyle name="Millares 3 3 2 3 2 2 3 3" xfId="22979" xr:uid="{00000000-0005-0000-0000-000074060000}"/>
    <cellStyle name="Millares 3 3 2 3 2 2 4" xfId="9530" xr:uid="{00000000-0005-0000-0000-000075060000}"/>
    <cellStyle name="Millares 3 3 2 3 2 2 4 2" xfId="25826" xr:uid="{00000000-0005-0000-0000-000076060000}"/>
    <cellStyle name="Millares 3 3 2 3 2 2 5" xfId="17680" xr:uid="{00000000-0005-0000-0000-000077060000}"/>
    <cellStyle name="Millares 3 3 2 3 2 3" xfId="2089" xr:uid="{00000000-0005-0000-0000-000078060000}"/>
    <cellStyle name="Millares 3 3 2 3 2 3 2" xfId="7388" xr:uid="{00000000-0005-0000-0000-000079060000}"/>
    <cellStyle name="Millares 3 3 2 3 2 3 2 2" xfId="15534" xr:uid="{00000000-0005-0000-0000-00007A060000}"/>
    <cellStyle name="Millares 3 3 2 3 2 3 2 2 2" xfId="31830" xr:uid="{00000000-0005-0000-0000-00007B060000}"/>
    <cellStyle name="Millares 3 3 2 3 2 3 2 3" xfId="23684" xr:uid="{00000000-0005-0000-0000-00007C060000}"/>
    <cellStyle name="Millares 3 3 2 3 2 3 3" xfId="10235" xr:uid="{00000000-0005-0000-0000-00007D060000}"/>
    <cellStyle name="Millares 3 3 2 3 2 3 3 2" xfId="26531" xr:uid="{00000000-0005-0000-0000-00007E060000}"/>
    <cellStyle name="Millares 3 3 2 3 2 3 4" xfId="18385" xr:uid="{00000000-0005-0000-0000-00007F060000}"/>
    <cellStyle name="Millares 3 3 2 3 2 4" xfId="5978" xr:uid="{00000000-0005-0000-0000-000080060000}"/>
    <cellStyle name="Millares 3 3 2 3 2 4 2" xfId="14124" xr:uid="{00000000-0005-0000-0000-000081060000}"/>
    <cellStyle name="Millares 3 3 2 3 2 4 2 2" xfId="30420" xr:uid="{00000000-0005-0000-0000-000082060000}"/>
    <cellStyle name="Millares 3 3 2 3 2 4 3" xfId="22274" xr:uid="{00000000-0005-0000-0000-000083060000}"/>
    <cellStyle name="Millares 3 3 2 3 2 5" xfId="8825" xr:uid="{00000000-0005-0000-0000-000084060000}"/>
    <cellStyle name="Millares 3 3 2 3 2 5 2" xfId="25121" xr:uid="{00000000-0005-0000-0000-000085060000}"/>
    <cellStyle name="Millares 3 3 2 3 2 6" xfId="16975" xr:uid="{00000000-0005-0000-0000-000086060000}"/>
    <cellStyle name="Millares 3 3 2 3 3" xfId="1040" xr:uid="{00000000-0005-0000-0000-000087060000}"/>
    <cellStyle name="Millares 3 3 2 3 3 2" xfId="2450" xr:uid="{00000000-0005-0000-0000-000088060000}"/>
    <cellStyle name="Millares 3 3 2 3 3 2 2" xfId="7749" xr:uid="{00000000-0005-0000-0000-000089060000}"/>
    <cellStyle name="Millares 3 3 2 3 3 2 2 2" xfId="15895" xr:uid="{00000000-0005-0000-0000-00008A060000}"/>
    <cellStyle name="Millares 3 3 2 3 3 2 2 2 2" xfId="32191" xr:uid="{00000000-0005-0000-0000-00008B060000}"/>
    <cellStyle name="Millares 3 3 2 3 3 2 2 3" xfId="24045" xr:uid="{00000000-0005-0000-0000-00008C060000}"/>
    <cellStyle name="Millares 3 3 2 3 3 2 3" xfId="10596" xr:uid="{00000000-0005-0000-0000-00008D060000}"/>
    <cellStyle name="Millares 3 3 2 3 3 2 3 2" xfId="26892" xr:uid="{00000000-0005-0000-0000-00008E060000}"/>
    <cellStyle name="Millares 3 3 2 3 3 2 4" xfId="18746" xr:uid="{00000000-0005-0000-0000-00008F060000}"/>
    <cellStyle name="Millares 3 3 2 3 3 3" xfId="6339" xr:uid="{00000000-0005-0000-0000-000090060000}"/>
    <cellStyle name="Millares 3 3 2 3 3 3 2" xfId="14485" xr:uid="{00000000-0005-0000-0000-000091060000}"/>
    <cellStyle name="Millares 3 3 2 3 3 3 2 2" xfId="30781" xr:uid="{00000000-0005-0000-0000-000092060000}"/>
    <cellStyle name="Millares 3 3 2 3 3 3 3" xfId="22635" xr:uid="{00000000-0005-0000-0000-000093060000}"/>
    <cellStyle name="Millares 3 3 2 3 3 4" xfId="9186" xr:uid="{00000000-0005-0000-0000-000094060000}"/>
    <cellStyle name="Millares 3 3 2 3 3 4 2" xfId="25482" xr:uid="{00000000-0005-0000-0000-000095060000}"/>
    <cellStyle name="Millares 3 3 2 3 3 5" xfId="17336" xr:uid="{00000000-0005-0000-0000-000096060000}"/>
    <cellStyle name="Millares 3 3 2 3 4" xfId="1745" xr:uid="{00000000-0005-0000-0000-000097060000}"/>
    <cellStyle name="Millares 3 3 2 3 4 2" xfId="7044" xr:uid="{00000000-0005-0000-0000-000098060000}"/>
    <cellStyle name="Millares 3 3 2 3 4 2 2" xfId="15190" xr:uid="{00000000-0005-0000-0000-000099060000}"/>
    <cellStyle name="Millares 3 3 2 3 4 2 2 2" xfId="31486" xr:uid="{00000000-0005-0000-0000-00009A060000}"/>
    <cellStyle name="Millares 3 3 2 3 4 2 3" xfId="23340" xr:uid="{00000000-0005-0000-0000-00009B060000}"/>
    <cellStyle name="Millares 3 3 2 3 4 3" xfId="9891" xr:uid="{00000000-0005-0000-0000-00009C060000}"/>
    <cellStyle name="Millares 3 3 2 3 4 3 2" xfId="26187" xr:uid="{00000000-0005-0000-0000-00009D060000}"/>
    <cellStyle name="Millares 3 3 2 3 4 4" xfId="18041" xr:uid="{00000000-0005-0000-0000-00009E060000}"/>
    <cellStyle name="Millares 3 3 2 3 5" xfId="5634" xr:uid="{00000000-0005-0000-0000-00009F060000}"/>
    <cellStyle name="Millares 3 3 2 3 5 2" xfId="13780" xr:uid="{00000000-0005-0000-0000-0000A0060000}"/>
    <cellStyle name="Millares 3 3 2 3 5 2 2" xfId="30076" xr:uid="{00000000-0005-0000-0000-0000A1060000}"/>
    <cellStyle name="Millares 3 3 2 3 5 3" xfId="21930" xr:uid="{00000000-0005-0000-0000-0000A2060000}"/>
    <cellStyle name="Millares 3 3 2 3 6" xfId="8481" xr:uid="{00000000-0005-0000-0000-0000A3060000}"/>
    <cellStyle name="Millares 3 3 2 3 6 2" xfId="24777" xr:uid="{00000000-0005-0000-0000-0000A4060000}"/>
    <cellStyle name="Millares 3 3 2 3 7" xfId="16631" xr:uid="{00000000-0005-0000-0000-0000A5060000}"/>
    <cellStyle name="Millares 3 3 2 4" xfId="424" xr:uid="{00000000-0005-0000-0000-0000A6060000}"/>
    <cellStyle name="Millares 3 3 2 4 2" xfId="1130" xr:uid="{00000000-0005-0000-0000-0000A7060000}"/>
    <cellStyle name="Millares 3 3 2 4 2 2" xfId="2540" xr:uid="{00000000-0005-0000-0000-0000A8060000}"/>
    <cellStyle name="Millares 3 3 2 4 2 2 2" xfId="7839" xr:uid="{00000000-0005-0000-0000-0000A9060000}"/>
    <cellStyle name="Millares 3 3 2 4 2 2 2 2" xfId="15985" xr:uid="{00000000-0005-0000-0000-0000AA060000}"/>
    <cellStyle name="Millares 3 3 2 4 2 2 2 2 2" xfId="32281" xr:uid="{00000000-0005-0000-0000-0000AB060000}"/>
    <cellStyle name="Millares 3 3 2 4 2 2 2 3" xfId="24135" xr:uid="{00000000-0005-0000-0000-0000AC060000}"/>
    <cellStyle name="Millares 3 3 2 4 2 2 3" xfId="10686" xr:uid="{00000000-0005-0000-0000-0000AD060000}"/>
    <cellStyle name="Millares 3 3 2 4 2 2 3 2" xfId="26982" xr:uid="{00000000-0005-0000-0000-0000AE060000}"/>
    <cellStyle name="Millares 3 3 2 4 2 2 4" xfId="18836" xr:uid="{00000000-0005-0000-0000-0000AF060000}"/>
    <cellStyle name="Millares 3 3 2 4 2 3" xfId="6429" xr:uid="{00000000-0005-0000-0000-0000B0060000}"/>
    <cellStyle name="Millares 3 3 2 4 2 3 2" xfId="14575" xr:uid="{00000000-0005-0000-0000-0000B1060000}"/>
    <cellStyle name="Millares 3 3 2 4 2 3 2 2" xfId="30871" xr:uid="{00000000-0005-0000-0000-0000B2060000}"/>
    <cellStyle name="Millares 3 3 2 4 2 3 3" xfId="22725" xr:uid="{00000000-0005-0000-0000-0000B3060000}"/>
    <cellStyle name="Millares 3 3 2 4 2 4" xfId="9276" xr:uid="{00000000-0005-0000-0000-0000B4060000}"/>
    <cellStyle name="Millares 3 3 2 4 2 4 2" xfId="25572" xr:uid="{00000000-0005-0000-0000-0000B5060000}"/>
    <cellStyle name="Millares 3 3 2 4 2 5" xfId="17426" xr:uid="{00000000-0005-0000-0000-0000B6060000}"/>
    <cellStyle name="Millares 3 3 2 4 3" xfId="1835" xr:uid="{00000000-0005-0000-0000-0000B7060000}"/>
    <cellStyle name="Millares 3 3 2 4 3 2" xfId="7134" xr:uid="{00000000-0005-0000-0000-0000B8060000}"/>
    <cellStyle name="Millares 3 3 2 4 3 2 2" xfId="15280" xr:uid="{00000000-0005-0000-0000-0000B9060000}"/>
    <cellStyle name="Millares 3 3 2 4 3 2 2 2" xfId="31576" xr:uid="{00000000-0005-0000-0000-0000BA060000}"/>
    <cellStyle name="Millares 3 3 2 4 3 2 3" xfId="23430" xr:uid="{00000000-0005-0000-0000-0000BB060000}"/>
    <cellStyle name="Millares 3 3 2 4 3 3" xfId="9981" xr:uid="{00000000-0005-0000-0000-0000BC060000}"/>
    <cellStyle name="Millares 3 3 2 4 3 3 2" xfId="26277" xr:uid="{00000000-0005-0000-0000-0000BD060000}"/>
    <cellStyle name="Millares 3 3 2 4 3 4" xfId="18131" xr:uid="{00000000-0005-0000-0000-0000BE060000}"/>
    <cellStyle name="Millares 3 3 2 4 4" xfId="5724" xr:uid="{00000000-0005-0000-0000-0000BF060000}"/>
    <cellStyle name="Millares 3 3 2 4 4 2" xfId="13870" xr:uid="{00000000-0005-0000-0000-0000C0060000}"/>
    <cellStyle name="Millares 3 3 2 4 4 2 2" xfId="30166" xr:uid="{00000000-0005-0000-0000-0000C1060000}"/>
    <cellStyle name="Millares 3 3 2 4 4 3" xfId="22020" xr:uid="{00000000-0005-0000-0000-0000C2060000}"/>
    <cellStyle name="Millares 3 3 2 4 5" xfId="8571" xr:uid="{00000000-0005-0000-0000-0000C3060000}"/>
    <cellStyle name="Millares 3 3 2 4 5 2" xfId="24867" xr:uid="{00000000-0005-0000-0000-0000C4060000}"/>
    <cellStyle name="Millares 3 3 2 4 6" xfId="16721" xr:uid="{00000000-0005-0000-0000-0000C5060000}"/>
    <cellStyle name="Millares 3 3 2 5" xfId="786" xr:uid="{00000000-0005-0000-0000-0000C6060000}"/>
    <cellStyle name="Millares 3 3 2 5 2" xfId="2196" xr:uid="{00000000-0005-0000-0000-0000C7060000}"/>
    <cellStyle name="Millares 3 3 2 5 2 2" xfId="7495" xr:uid="{00000000-0005-0000-0000-0000C8060000}"/>
    <cellStyle name="Millares 3 3 2 5 2 2 2" xfId="15641" xr:uid="{00000000-0005-0000-0000-0000C9060000}"/>
    <cellStyle name="Millares 3 3 2 5 2 2 2 2" xfId="31937" xr:uid="{00000000-0005-0000-0000-0000CA060000}"/>
    <cellStyle name="Millares 3 3 2 5 2 2 3" xfId="23791" xr:uid="{00000000-0005-0000-0000-0000CB060000}"/>
    <cellStyle name="Millares 3 3 2 5 2 3" xfId="10342" xr:uid="{00000000-0005-0000-0000-0000CC060000}"/>
    <cellStyle name="Millares 3 3 2 5 2 3 2" xfId="26638" xr:uid="{00000000-0005-0000-0000-0000CD060000}"/>
    <cellStyle name="Millares 3 3 2 5 2 4" xfId="18492" xr:uid="{00000000-0005-0000-0000-0000CE060000}"/>
    <cellStyle name="Millares 3 3 2 5 3" xfId="6085" xr:uid="{00000000-0005-0000-0000-0000CF060000}"/>
    <cellStyle name="Millares 3 3 2 5 3 2" xfId="14231" xr:uid="{00000000-0005-0000-0000-0000D0060000}"/>
    <cellStyle name="Millares 3 3 2 5 3 2 2" xfId="30527" xr:uid="{00000000-0005-0000-0000-0000D1060000}"/>
    <cellStyle name="Millares 3 3 2 5 3 3" xfId="22381" xr:uid="{00000000-0005-0000-0000-0000D2060000}"/>
    <cellStyle name="Millares 3 3 2 5 4" xfId="8932" xr:uid="{00000000-0005-0000-0000-0000D3060000}"/>
    <cellStyle name="Millares 3 3 2 5 4 2" xfId="25228" xr:uid="{00000000-0005-0000-0000-0000D4060000}"/>
    <cellStyle name="Millares 3 3 2 5 5" xfId="17082" xr:uid="{00000000-0005-0000-0000-0000D5060000}"/>
    <cellStyle name="Millares 3 3 2 6" xfId="1491" xr:uid="{00000000-0005-0000-0000-0000D6060000}"/>
    <cellStyle name="Millares 3 3 2 6 2" xfId="6790" xr:uid="{00000000-0005-0000-0000-0000D7060000}"/>
    <cellStyle name="Millares 3 3 2 6 2 2" xfId="14936" xr:uid="{00000000-0005-0000-0000-0000D8060000}"/>
    <cellStyle name="Millares 3 3 2 6 2 2 2" xfId="31232" xr:uid="{00000000-0005-0000-0000-0000D9060000}"/>
    <cellStyle name="Millares 3 3 2 6 2 3" xfId="23086" xr:uid="{00000000-0005-0000-0000-0000DA060000}"/>
    <cellStyle name="Millares 3 3 2 6 3" xfId="9637" xr:uid="{00000000-0005-0000-0000-0000DB060000}"/>
    <cellStyle name="Millares 3 3 2 6 3 2" xfId="25933" xr:uid="{00000000-0005-0000-0000-0000DC060000}"/>
    <cellStyle name="Millares 3 3 2 6 4" xfId="17787" xr:uid="{00000000-0005-0000-0000-0000DD060000}"/>
    <cellStyle name="Millares 3 3 2 7" xfId="5380" xr:uid="{00000000-0005-0000-0000-0000DE060000}"/>
    <cellStyle name="Millares 3 3 2 7 2" xfId="13526" xr:uid="{00000000-0005-0000-0000-0000DF060000}"/>
    <cellStyle name="Millares 3 3 2 7 2 2" xfId="29822" xr:uid="{00000000-0005-0000-0000-0000E0060000}"/>
    <cellStyle name="Millares 3 3 2 7 3" xfId="21676" xr:uid="{00000000-0005-0000-0000-0000E1060000}"/>
    <cellStyle name="Millares 3 3 2 8" xfId="8227" xr:uid="{00000000-0005-0000-0000-0000E2060000}"/>
    <cellStyle name="Millares 3 3 2 8 2" xfId="24523" xr:uid="{00000000-0005-0000-0000-0000E3060000}"/>
    <cellStyle name="Millares 3 3 2 9" xfId="16377" xr:uid="{00000000-0005-0000-0000-0000E4060000}"/>
    <cellStyle name="Millares 3 3 3" xfId="126" xr:uid="{00000000-0005-0000-0000-0000E5060000}"/>
    <cellStyle name="Millares 3 3 3 2" xfId="470" xr:uid="{00000000-0005-0000-0000-0000E6060000}"/>
    <cellStyle name="Millares 3 3 3 2 2" xfId="1176" xr:uid="{00000000-0005-0000-0000-0000E7060000}"/>
    <cellStyle name="Millares 3 3 3 2 2 2" xfId="2586" xr:uid="{00000000-0005-0000-0000-0000E8060000}"/>
    <cellStyle name="Millares 3 3 3 2 2 2 2" xfId="7885" xr:uid="{00000000-0005-0000-0000-0000E9060000}"/>
    <cellStyle name="Millares 3 3 3 2 2 2 2 2" xfId="16031" xr:uid="{00000000-0005-0000-0000-0000EA060000}"/>
    <cellStyle name="Millares 3 3 3 2 2 2 2 2 2" xfId="32327" xr:uid="{00000000-0005-0000-0000-0000EB060000}"/>
    <cellStyle name="Millares 3 3 3 2 2 2 2 3" xfId="24181" xr:uid="{00000000-0005-0000-0000-0000EC060000}"/>
    <cellStyle name="Millares 3 3 3 2 2 2 3" xfId="10732" xr:uid="{00000000-0005-0000-0000-0000ED060000}"/>
    <cellStyle name="Millares 3 3 3 2 2 2 3 2" xfId="27028" xr:uid="{00000000-0005-0000-0000-0000EE060000}"/>
    <cellStyle name="Millares 3 3 3 2 2 2 4" xfId="18882" xr:uid="{00000000-0005-0000-0000-0000EF060000}"/>
    <cellStyle name="Millares 3 3 3 2 2 3" xfId="6475" xr:uid="{00000000-0005-0000-0000-0000F0060000}"/>
    <cellStyle name="Millares 3 3 3 2 2 3 2" xfId="14621" xr:uid="{00000000-0005-0000-0000-0000F1060000}"/>
    <cellStyle name="Millares 3 3 3 2 2 3 2 2" xfId="30917" xr:uid="{00000000-0005-0000-0000-0000F2060000}"/>
    <cellStyle name="Millares 3 3 3 2 2 3 3" xfId="22771" xr:uid="{00000000-0005-0000-0000-0000F3060000}"/>
    <cellStyle name="Millares 3 3 3 2 2 4" xfId="9322" xr:uid="{00000000-0005-0000-0000-0000F4060000}"/>
    <cellStyle name="Millares 3 3 3 2 2 4 2" xfId="25618" xr:uid="{00000000-0005-0000-0000-0000F5060000}"/>
    <cellStyle name="Millares 3 3 3 2 2 5" xfId="17472" xr:uid="{00000000-0005-0000-0000-0000F6060000}"/>
    <cellStyle name="Millares 3 3 3 2 3" xfId="1881" xr:uid="{00000000-0005-0000-0000-0000F7060000}"/>
    <cellStyle name="Millares 3 3 3 2 3 2" xfId="7180" xr:uid="{00000000-0005-0000-0000-0000F8060000}"/>
    <cellStyle name="Millares 3 3 3 2 3 2 2" xfId="15326" xr:uid="{00000000-0005-0000-0000-0000F9060000}"/>
    <cellStyle name="Millares 3 3 3 2 3 2 2 2" xfId="31622" xr:uid="{00000000-0005-0000-0000-0000FA060000}"/>
    <cellStyle name="Millares 3 3 3 2 3 2 3" xfId="23476" xr:uid="{00000000-0005-0000-0000-0000FB060000}"/>
    <cellStyle name="Millares 3 3 3 2 3 3" xfId="10027" xr:uid="{00000000-0005-0000-0000-0000FC060000}"/>
    <cellStyle name="Millares 3 3 3 2 3 3 2" xfId="26323" xr:uid="{00000000-0005-0000-0000-0000FD060000}"/>
    <cellStyle name="Millares 3 3 3 2 3 4" xfId="18177" xr:uid="{00000000-0005-0000-0000-0000FE060000}"/>
    <cellStyle name="Millares 3 3 3 2 4" xfId="5770" xr:uid="{00000000-0005-0000-0000-0000FF060000}"/>
    <cellStyle name="Millares 3 3 3 2 4 2" xfId="13916" xr:uid="{00000000-0005-0000-0000-000000070000}"/>
    <cellStyle name="Millares 3 3 3 2 4 2 2" xfId="30212" xr:uid="{00000000-0005-0000-0000-000001070000}"/>
    <cellStyle name="Millares 3 3 3 2 4 3" xfId="22066" xr:uid="{00000000-0005-0000-0000-000002070000}"/>
    <cellStyle name="Millares 3 3 3 2 5" xfId="8617" xr:uid="{00000000-0005-0000-0000-000003070000}"/>
    <cellStyle name="Millares 3 3 3 2 5 2" xfId="24913" xr:uid="{00000000-0005-0000-0000-000004070000}"/>
    <cellStyle name="Millares 3 3 3 2 6" xfId="16767" xr:uid="{00000000-0005-0000-0000-000005070000}"/>
    <cellStyle name="Millares 3 3 3 3" xfId="832" xr:uid="{00000000-0005-0000-0000-000006070000}"/>
    <cellStyle name="Millares 3 3 3 3 2" xfId="2242" xr:uid="{00000000-0005-0000-0000-000007070000}"/>
    <cellStyle name="Millares 3 3 3 3 2 2" xfId="7541" xr:uid="{00000000-0005-0000-0000-000008070000}"/>
    <cellStyle name="Millares 3 3 3 3 2 2 2" xfId="15687" xr:uid="{00000000-0005-0000-0000-000009070000}"/>
    <cellStyle name="Millares 3 3 3 3 2 2 2 2" xfId="31983" xr:uid="{00000000-0005-0000-0000-00000A070000}"/>
    <cellStyle name="Millares 3 3 3 3 2 2 3" xfId="23837" xr:uid="{00000000-0005-0000-0000-00000B070000}"/>
    <cellStyle name="Millares 3 3 3 3 2 3" xfId="10388" xr:uid="{00000000-0005-0000-0000-00000C070000}"/>
    <cellStyle name="Millares 3 3 3 3 2 3 2" xfId="26684" xr:uid="{00000000-0005-0000-0000-00000D070000}"/>
    <cellStyle name="Millares 3 3 3 3 2 4" xfId="18538" xr:uid="{00000000-0005-0000-0000-00000E070000}"/>
    <cellStyle name="Millares 3 3 3 3 3" xfId="6131" xr:uid="{00000000-0005-0000-0000-00000F070000}"/>
    <cellStyle name="Millares 3 3 3 3 3 2" xfId="14277" xr:uid="{00000000-0005-0000-0000-000010070000}"/>
    <cellStyle name="Millares 3 3 3 3 3 2 2" xfId="30573" xr:uid="{00000000-0005-0000-0000-000011070000}"/>
    <cellStyle name="Millares 3 3 3 3 3 3" xfId="22427" xr:uid="{00000000-0005-0000-0000-000012070000}"/>
    <cellStyle name="Millares 3 3 3 3 4" xfId="8978" xr:uid="{00000000-0005-0000-0000-000013070000}"/>
    <cellStyle name="Millares 3 3 3 3 4 2" xfId="25274" xr:uid="{00000000-0005-0000-0000-000014070000}"/>
    <cellStyle name="Millares 3 3 3 3 5" xfId="17128" xr:uid="{00000000-0005-0000-0000-000015070000}"/>
    <cellStyle name="Millares 3 3 3 4" xfId="1537" xr:uid="{00000000-0005-0000-0000-000016070000}"/>
    <cellStyle name="Millares 3 3 3 4 2" xfId="6836" xr:uid="{00000000-0005-0000-0000-000017070000}"/>
    <cellStyle name="Millares 3 3 3 4 2 2" xfId="14982" xr:uid="{00000000-0005-0000-0000-000018070000}"/>
    <cellStyle name="Millares 3 3 3 4 2 2 2" xfId="31278" xr:uid="{00000000-0005-0000-0000-000019070000}"/>
    <cellStyle name="Millares 3 3 3 4 2 3" xfId="23132" xr:uid="{00000000-0005-0000-0000-00001A070000}"/>
    <cellStyle name="Millares 3 3 3 4 3" xfId="9683" xr:uid="{00000000-0005-0000-0000-00001B070000}"/>
    <cellStyle name="Millares 3 3 3 4 3 2" xfId="25979" xr:uid="{00000000-0005-0000-0000-00001C070000}"/>
    <cellStyle name="Millares 3 3 3 4 4" xfId="17833" xr:uid="{00000000-0005-0000-0000-00001D070000}"/>
    <cellStyle name="Millares 3 3 3 5" xfId="5426" xr:uid="{00000000-0005-0000-0000-00001E070000}"/>
    <cellStyle name="Millares 3 3 3 5 2" xfId="13572" xr:uid="{00000000-0005-0000-0000-00001F070000}"/>
    <cellStyle name="Millares 3 3 3 5 2 2" xfId="29868" xr:uid="{00000000-0005-0000-0000-000020070000}"/>
    <cellStyle name="Millares 3 3 3 5 3" xfId="21722" xr:uid="{00000000-0005-0000-0000-000021070000}"/>
    <cellStyle name="Millares 3 3 3 6" xfId="8273" xr:uid="{00000000-0005-0000-0000-000022070000}"/>
    <cellStyle name="Millares 3 3 3 6 2" xfId="24569" xr:uid="{00000000-0005-0000-0000-000023070000}"/>
    <cellStyle name="Millares 3 3 3 7" xfId="16423" xr:uid="{00000000-0005-0000-0000-000024070000}"/>
    <cellStyle name="Millares 3 3 4" xfId="290" xr:uid="{00000000-0005-0000-0000-000025070000}"/>
    <cellStyle name="Millares 3 3 4 2" xfId="634" xr:uid="{00000000-0005-0000-0000-000026070000}"/>
    <cellStyle name="Millares 3 3 4 2 2" xfId="1340" xr:uid="{00000000-0005-0000-0000-000027070000}"/>
    <cellStyle name="Millares 3 3 4 2 2 2" xfId="2750" xr:uid="{00000000-0005-0000-0000-000028070000}"/>
    <cellStyle name="Millares 3 3 4 2 2 2 2" xfId="8049" xr:uid="{00000000-0005-0000-0000-000029070000}"/>
    <cellStyle name="Millares 3 3 4 2 2 2 2 2" xfId="16195" xr:uid="{00000000-0005-0000-0000-00002A070000}"/>
    <cellStyle name="Millares 3 3 4 2 2 2 2 2 2" xfId="32491" xr:uid="{00000000-0005-0000-0000-00002B070000}"/>
    <cellStyle name="Millares 3 3 4 2 2 2 2 3" xfId="24345" xr:uid="{00000000-0005-0000-0000-00002C070000}"/>
    <cellStyle name="Millares 3 3 4 2 2 2 3" xfId="10896" xr:uid="{00000000-0005-0000-0000-00002D070000}"/>
    <cellStyle name="Millares 3 3 4 2 2 2 3 2" xfId="27192" xr:uid="{00000000-0005-0000-0000-00002E070000}"/>
    <cellStyle name="Millares 3 3 4 2 2 2 4" xfId="19046" xr:uid="{00000000-0005-0000-0000-00002F070000}"/>
    <cellStyle name="Millares 3 3 4 2 2 3" xfId="6639" xr:uid="{00000000-0005-0000-0000-000030070000}"/>
    <cellStyle name="Millares 3 3 4 2 2 3 2" xfId="14785" xr:uid="{00000000-0005-0000-0000-000031070000}"/>
    <cellStyle name="Millares 3 3 4 2 2 3 2 2" xfId="31081" xr:uid="{00000000-0005-0000-0000-000032070000}"/>
    <cellStyle name="Millares 3 3 4 2 2 3 3" xfId="22935" xr:uid="{00000000-0005-0000-0000-000033070000}"/>
    <cellStyle name="Millares 3 3 4 2 2 4" xfId="9486" xr:uid="{00000000-0005-0000-0000-000034070000}"/>
    <cellStyle name="Millares 3 3 4 2 2 4 2" xfId="25782" xr:uid="{00000000-0005-0000-0000-000035070000}"/>
    <cellStyle name="Millares 3 3 4 2 2 5" xfId="17636" xr:uid="{00000000-0005-0000-0000-000036070000}"/>
    <cellStyle name="Millares 3 3 4 2 3" xfId="2045" xr:uid="{00000000-0005-0000-0000-000037070000}"/>
    <cellStyle name="Millares 3 3 4 2 3 2" xfId="7344" xr:uid="{00000000-0005-0000-0000-000038070000}"/>
    <cellStyle name="Millares 3 3 4 2 3 2 2" xfId="15490" xr:uid="{00000000-0005-0000-0000-000039070000}"/>
    <cellStyle name="Millares 3 3 4 2 3 2 2 2" xfId="31786" xr:uid="{00000000-0005-0000-0000-00003A070000}"/>
    <cellStyle name="Millares 3 3 4 2 3 2 3" xfId="23640" xr:uid="{00000000-0005-0000-0000-00003B070000}"/>
    <cellStyle name="Millares 3 3 4 2 3 3" xfId="10191" xr:uid="{00000000-0005-0000-0000-00003C070000}"/>
    <cellStyle name="Millares 3 3 4 2 3 3 2" xfId="26487" xr:uid="{00000000-0005-0000-0000-00003D070000}"/>
    <cellStyle name="Millares 3 3 4 2 3 4" xfId="18341" xr:uid="{00000000-0005-0000-0000-00003E070000}"/>
    <cellStyle name="Millares 3 3 4 2 4" xfId="5934" xr:uid="{00000000-0005-0000-0000-00003F070000}"/>
    <cellStyle name="Millares 3 3 4 2 4 2" xfId="14080" xr:uid="{00000000-0005-0000-0000-000040070000}"/>
    <cellStyle name="Millares 3 3 4 2 4 2 2" xfId="30376" xr:uid="{00000000-0005-0000-0000-000041070000}"/>
    <cellStyle name="Millares 3 3 4 2 4 3" xfId="22230" xr:uid="{00000000-0005-0000-0000-000042070000}"/>
    <cellStyle name="Millares 3 3 4 2 5" xfId="8781" xr:uid="{00000000-0005-0000-0000-000043070000}"/>
    <cellStyle name="Millares 3 3 4 2 5 2" xfId="25077" xr:uid="{00000000-0005-0000-0000-000044070000}"/>
    <cellStyle name="Millares 3 3 4 2 6" xfId="16931" xr:uid="{00000000-0005-0000-0000-000045070000}"/>
    <cellStyle name="Millares 3 3 4 3" xfId="996" xr:uid="{00000000-0005-0000-0000-000046070000}"/>
    <cellStyle name="Millares 3 3 4 3 2" xfId="2406" xr:uid="{00000000-0005-0000-0000-000047070000}"/>
    <cellStyle name="Millares 3 3 4 3 2 2" xfId="7705" xr:uid="{00000000-0005-0000-0000-000048070000}"/>
    <cellStyle name="Millares 3 3 4 3 2 2 2" xfId="15851" xr:uid="{00000000-0005-0000-0000-000049070000}"/>
    <cellStyle name="Millares 3 3 4 3 2 2 2 2" xfId="32147" xr:uid="{00000000-0005-0000-0000-00004A070000}"/>
    <cellStyle name="Millares 3 3 4 3 2 2 3" xfId="24001" xr:uid="{00000000-0005-0000-0000-00004B070000}"/>
    <cellStyle name="Millares 3 3 4 3 2 3" xfId="10552" xr:uid="{00000000-0005-0000-0000-00004C070000}"/>
    <cellStyle name="Millares 3 3 4 3 2 3 2" xfId="26848" xr:uid="{00000000-0005-0000-0000-00004D070000}"/>
    <cellStyle name="Millares 3 3 4 3 2 4" xfId="18702" xr:uid="{00000000-0005-0000-0000-00004E070000}"/>
    <cellStyle name="Millares 3 3 4 3 3" xfId="6295" xr:uid="{00000000-0005-0000-0000-00004F070000}"/>
    <cellStyle name="Millares 3 3 4 3 3 2" xfId="14441" xr:uid="{00000000-0005-0000-0000-000050070000}"/>
    <cellStyle name="Millares 3 3 4 3 3 2 2" xfId="30737" xr:uid="{00000000-0005-0000-0000-000051070000}"/>
    <cellStyle name="Millares 3 3 4 3 3 3" xfId="22591" xr:uid="{00000000-0005-0000-0000-000052070000}"/>
    <cellStyle name="Millares 3 3 4 3 4" xfId="9142" xr:uid="{00000000-0005-0000-0000-000053070000}"/>
    <cellStyle name="Millares 3 3 4 3 4 2" xfId="25438" xr:uid="{00000000-0005-0000-0000-000054070000}"/>
    <cellStyle name="Millares 3 3 4 3 5" xfId="17292" xr:uid="{00000000-0005-0000-0000-000055070000}"/>
    <cellStyle name="Millares 3 3 4 4" xfId="1701" xr:uid="{00000000-0005-0000-0000-000056070000}"/>
    <cellStyle name="Millares 3 3 4 4 2" xfId="7000" xr:uid="{00000000-0005-0000-0000-000057070000}"/>
    <cellStyle name="Millares 3 3 4 4 2 2" xfId="15146" xr:uid="{00000000-0005-0000-0000-000058070000}"/>
    <cellStyle name="Millares 3 3 4 4 2 2 2" xfId="31442" xr:uid="{00000000-0005-0000-0000-000059070000}"/>
    <cellStyle name="Millares 3 3 4 4 2 3" xfId="23296" xr:uid="{00000000-0005-0000-0000-00005A070000}"/>
    <cellStyle name="Millares 3 3 4 4 3" xfId="9847" xr:uid="{00000000-0005-0000-0000-00005B070000}"/>
    <cellStyle name="Millares 3 3 4 4 3 2" xfId="26143" xr:uid="{00000000-0005-0000-0000-00005C070000}"/>
    <cellStyle name="Millares 3 3 4 4 4" xfId="17997" xr:uid="{00000000-0005-0000-0000-00005D070000}"/>
    <cellStyle name="Millares 3 3 4 5" xfId="5590" xr:uid="{00000000-0005-0000-0000-00005E070000}"/>
    <cellStyle name="Millares 3 3 4 5 2" xfId="13736" xr:uid="{00000000-0005-0000-0000-00005F070000}"/>
    <cellStyle name="Millares 3 3 4 5 2 2" xfId="30032" xr:uid="{00000000-0005-0000-0000-000060070000}"/>
    <cellStyle name="Millares 3 3 4 5 3" xfId="21886" xr:uid="{00000000-0005-0000-0000-000061070000}"/>
    <cellStyle name="Millares 3 3 4 6" xfId="8437" xr:uid="{00000000-0005-0000-0000-000062070000}"/>
    <cellStyle name="Millares 3 3 4 6 2" xfId="24733" xr:uid="{00000000-0005-0000-0000-000063070000}"/>
    <cellStyle name="Millares 3 3 4 7" xfId="16587" xr:uid="{00000000-0005-0000-0000-000064070000}"/>
    <cellStyle name="Millares 3 3 5" xfId="380" xr:uid="{00000000-0005-0000-0000-000065070000}"/>
    <cellStyle name="Millares 3 3 5 2" xfId="1086" xr:uid="{00000000-0005-0000-0000-000066070000}"/>
    <cellStyle name="Millares 3 3 5 2 2" xfId="2496" xr:uid="{00000000-0005-0000-0000-000067070000}"/>
    <cellStyle name="Millares 3 3 5 2 2 2" xfId="7795" xr:uid="{00000000-0005-0000-0000-000068070000}"/>
    <cellStyle name="Millares 3 3 5 2 2 2 2" xfId="15941" xr:uid="{00000000-0005-0000-0000-000069070000}"/>
    <cellStyle name="Millares 3 3 5 2 2 2 2 2" xfId="32237" xr:uid="{00000000-0005-0000-0000-00006A070000}"/>
    <cellStyle name="Millares 3 3 5 2 2 2 3" xfId="24091" xr:uid="{00000000-0005-0000-0000-00006B070000}"/>
    <cellStyle name="Millares 3 3 5 2 2 3" xfId="10642" xr:uid="{00000000-0005-0000-0000-00006C070000}"/>
    <cellStyle name="Millares 3 3 5 2 2 3 2" xfId="26938" xr:uid="{00000000-0005-0000-0000-00006D070000}"/>
    <cellStyle name="Millares 3 3 5 2 2 4" xfId="18792" xr:uid="{00000000-0005-0000-0000-00006E070000}"/>
    <cellStyle name="Millares 3 3 5 2 3" xfId="6385" xr:uid="{00000000-0005-0000-0000-00006F070000}"/>
    <cellStyle name="Millares 3 3 5 2 3 2" xfId="14531" xr:uid="{00000000-0005-0000-0000-000070070000}"/>
    <cellStyle name="Millares 3 3 5 2 3 2 2" xfId="30827" xr:uid="{00000000-0005-0000-0000-000071070000}"/>
    <cellStyle name="Millares 3 3 5 2 3 3" xfId="22681" xr:uid="{00000000-0005-0000-0000-000072070000}"/>
    <cellStyle name="Millares 3 3 5 2 4" xfId="9232" xr:uid="{00000000-0005-0000-0000-000073070000}"/>
    <cellStyle name="Millares 3 3 5 2 4 2" xfId="25528" xr:uid="{00000000-0005-0000-0000-000074070000}"/>
    <cellStyle name="Millares 3 3 5 2 5" xfId="17382" xr:uid="{00000000-0005-0000-0000-000075070000}"/>
    <cellStyle name="Millares 3 3 5 3" xfId="1791" xr:uid="{00000000-0005-0000-0000-000076070000}"/>
    <cellStyle name="Millares 3 3 5 3 2" xfId="7090" xr:uid="{00000000-0005-0000-0000-000077070000}"/>
    <cellStyle name="Millares 3 3 5 3 2 2" xfId="15236" xr:uid="{00000000-0005-0000-0000-000078070000}"/>
    <cellStyle name="Millares 3 3 5 3 2 2 2" xfId="31532" xr:uid="{00000000-0005-0000-0000-000079070000}"/>
    <cellStyle name="Millares 3 3 5 3 2 3" xfId="23386" xr:uid="{00000000-0005-0000-0000-00007A070000}"/>
    <cellStyle name="Millares 3 3 5 3 3" xfId="9937" xr:uid="{00000000-0005-0000-0000-00007B070000}"/>
    <cellStyle name="Millares 3 3 5 3 3 2" xfId="26233" xr:uid="{00000000-0005-0000-0000-00007C070000}"/>
    <cellStyle name="Millares 3 3 5 3 4" xfId="18087" xr:uid="{00000000-0005-0000-0000-00007D070000}"/>
    <cellStyle name="Millares 3 3 5 4" xfId="5680" xr:uid="{00000000-0005-0000-0000-00007E070000}"/>
    <cellStyle name="Millares 3 3 5 4 2" xfId="13826" xr:uid="{00000000-0005-0000-0000-00007F070000}"/>
    <cellStyle name="Millares 3 3 5 4 2 2" xfId="30122" xr:uid="{00000000-0005-0000-0000-000080070000}"/>
    <cellStyle name="Millares 3 3 5 4 3" xfId="21976" xr:uid="{00000000-0005-0000-0000-000081070000}"/>
    <cellStyle name="Millares 3 3 5 5" xfId="8527" xr:uid="{00000000-0005-0000-0000-000082070000}"/>
    <cellStyle name="Millares 3 3 5 5 2" xfId="24823" xr:uid="{00000000-0005-0000-0000-000083070000}"/>
    <cellStyle name="Millares 3 3 5 6" xfId="16677" xr:uid="{00000000-0005-0000-0000-000084070000}"/>
    <cellStyle name="Millares 3 3 6" xfId="742" xr:uid="{00000000-0005-0000-0000-000085070000}"/>
    <cellStyle name="Millares 3 3 6 2" xfId="2152" xr:uid="{00000000-0005-0000-0000-000086070000}"/>
    <cellStyle name="Millares 3 3 6 2 2" xfId="7451" xr:uid="{00000000-0005-0000-0000-000087070000}"/>
    <cellStyle name="Millares 3 3 6 2 2 2" xfId="15597" xr:uid="{00000000-0005-0000-0000-000088070000}"/>
    <cellStyle name="Millares 3 3 6 2 2 2 2" xfId="31893" xr:uid="{00000000-0005-0000-0000-000089070000}"/>
    <cellStyle name="Millares 3 3 6 2 2 3" xfId="23747" xr:uid="{00000000-0005-0000-0000-00008A070000}"/>
    <cellStyle name="Millares 3 3 6 2 3" xfId="10298" xr:uid="{00000000-0005-0000-0000-00008B070000}"/>
    <cellStyle name="Millares 3 3 6 2 3 2" xfId="26594" xr:uid="{00000000-0005-0000-0000-00008C070000}"/>
    <cellStyle name="Millares 3 3 6 2 4" xfId="18448" xr:uid="{00000000-0005-0000-0000-00008D070000}"/>
    <cellStyle name="Millares 3 3 6 3" xfId="6041" xr:uid="{00000000-0005-0000-0000-00008E070000}"/>
    <cellStyle name="Millares 3 3 6 3 2" xfId="14187" xr:uid="{00000000-0005-0000-0000-00008F070000}"/>
    <cellStyle name="Millares 3 3 6 3 2 2" xfId="30483" xr:uid="{00000000-0005-0000-0000-000090070000}"/>
    <cellStyle name="Millares 3 3 6 3 3" xfId="22337" xr:uid="{00000000-0005-0000-0000-000091070000}"/>
    <cellStyle name="Millares 3 3 6 4" xfId="8888" xr:uid="{00000000-0005-0000-0000-000092070000}"/>
    <cellStyle name="Millares 3 3 6 4 2" xfId="25184" xr:uid="{00000000-0005-0000-0000-000093070000}"/>
    <cellStyle name="Millares 3 3 6 5" xfId="17038" xr:uid="{00000000-0005-0000-0000-000094070000}"/>
    <cellStyle name="Millares 3 3 7" xfId="1447" xr:uid="{00000000-0005-0000-0000-000095070000}"/>
    <cellStyle name="Millares 3 3 7 2" xfId="6746" xr:uid="{00000000-0005-0000-0000-000096070000}"/>
    <cellStyle name="Millares 3 3 7 2 2" xfId="14892" xr:uid="{00000000-0005-0000-0000-000097070000}"/>
    <cellStyle name="Millares 3 3 7 2 2 2" xfId="31188" xr:uid="{00000000-0005-0000-0000-000098070000}"/>
    <cellStyle name="Millares 3 3 7 2 3" xfId="23042" xr:uid="{00000000-0005-0000-0000-000099070000}"/>
    <cellStyle name="Millares 3 3 7 3" xfId="9593" xr:uid="{00000000-0005-0000-0000-00009A070000}"/>
    <cellStyle name="Millares 3 3 7 3 2" xfId="25889" xr:uid="{00000000-0005-0000-0000-00009B070000}"/>
    <cellStyle name="Millares 3 3 7 4" xfId="17743" xr:uid="{00000000-0005-0000-0000-00009C070000}"/>
    <cellStyle name="Millares 3 3 8" xfId="5336" xr:uid="{00000000-0005-0000-0000-00009D070000}"/>
    <cellStyle name="Millares 3 3 8 2" xfId="13482" xr:uid="{00000000-0005-0000-0000-00009E070000}"/>
    <cellStyle name="Millares 3 3 8 2 2" xfId="29778" xr:uid="{00000000-0005-0000-0000-00009F070000}"/>
    <cellStyle name="Millares 3 3 8 3" xfId="21632" xr:uid="{00000000-0005-0000-0000-0000A0070000}"/>
    <cellStyle name="Millares 3 3 9" xfId="8183" xr:uid="{00000000-0005-0000-0000-0000A1070000}"/>
    <cellStyle name="Millares 3 3 9 2" xfId="24479" xr:uid="{00000000-0005-0000-0000-0000A2070000}"/>
    <cellStyle name="Millares 3 4" xfId="58" xr:uid="{00000000-0005-0000-0000-0000A3070000}"/>
    <cellStyle name="Millares 3 4 2" xfId="148" xr:uid="{00000000-0005-0000-0000-0000A4070000}"/>
    <cellStyle name="Millares 3 4 2 2" xfId="492" xr:uid="{00000000-0005-0000-0000-0000A5070000}"/>
    <cellStyle name="Millares 3 4 2 2 2" xfId="1198" xr:uid="{00000000-0005-0000-0000-0000A6070000}"/>
    <cellStyle name="Millares 3 4 2 2 2 2" xfId="2608" xr:uid="{00000000-0005-0000-0000-0000A7070000}"/>
    <cellStyle name="Millares 3 4 2 2 2 2 2" xfId="7907" xr:uid="{00000000-0005-0000-0000-0000A8070000}"/>
    <cellStyle name="Millares 3 4 2 2 2 2 2 2" xfId="16053" xr:uid="{00000000-0005-0000-0000-0000A9070000}"/>
    <cellStyle name="Millares 3 4 2 2 2 2 2 2 2" xfId="32349" xr:uid="{00000000-0005-0000-0000-0000AA070000}"/>
    <cellStyle name="Millares 3 4 2 2 2 2 2 3" xfId="24203" xr:uid="{00000000-0005-0000-0000-0000AB070000}"/>
    <cellStyle name="Millares 3 4 2 2 2 2 3" xfId="10754" xr:uid="{00000000-0005-0000-0000-0000AC070000}"/>
    <cellStyle name="Millares 3 4 2 2 2 2 3 2" xfId="27050" xr:uid="{00000000-0005-0000-0000-0000AD070000}"/>
    <cellStyle name="Millares 3 4 2 2 2 2 4" xfId="18904" xr:uid="{00000000-0005-0000-0000-0000AE070000}"/>
    <cellStyle name="Millares 3 4 2 2 2 3" xfId="6497" xr:uid="{00000000-0005-0000-0000-0000AF070000}"/>
    <cellStyle name="Millares 3 4 2 2 2 3 2" xfId="14643" xr:uid="{00000000-0005-0000-0000-0000B0070000}"/>
    <cellStyle name="Millares 3 4 2 2 2 3 2 2" xfId="30939" xr:uid="{00000000-0005-0000-0000-0000B1070000}"/>
    <cellStyle name="Millares 3 4 2 2 2 3 3" xfId="22793" xr:uid="{00000000-0005-0000-0000-0000B2070000}"/>
    <cellStyle name="Millares 3 4 2 2 2 4" xfId="9344" xr:uid="{00000000-0005-0000-0000-0000B3070000}"/>
    <cellStyle name="Millares 3 4 2 2 2 4 2" xfId="25640" xr:uid="{00000000-0005-0000-0000-0000B4070000}"/>
    <cellStyle name="Millares 3 4 2 2 2 5" xfId="17494" xr:uid="{00000000-0005-0000-0000-0000B5070000}"/>
    <cellStyle name="Millares 3 4 2 2 3" xfId="1903" xr:uid="{00000000-0005-0000-0000-0000B6070000}"/>
    <cellStyle name="Millares 3 4 2 2 3 2" xfId="7202" xr:uid="{00000000-0005-0000-0000-0000B7070000}"/>
    <cellStyle name="Millares 3 4 2 2 3 2 2" xfId="15348" xr:uid="{00000000-0005-0000-0000-0000B8070000}"/>
    <cellStyle name="Millares 3 4 2 2 3 2 2 2" xfId="31644" xr:uid="{00000000-0005-0000-0000-0000B9070000}"/>
    <cellStyle name="Millares 3 4 2 2 3 2 3" xfId="23498" xr:uid="{00000000-0005-0000-0000-0000BA070000}"/>
    <cellStyle name="Millares 3 4 2 2 3 3" xfId="10049" xr:uid="{00000000-0005-0000-0000-0000BB070000}"/>
    <cellStyle name="Millares 3 4 2 2 3 3 2" xfId="26345" xr:uid="{00000000-0005-0000-0000-0000BC070000}"/>
    <cellStyle name="Millares 3 4 2 2 3 4" xfId="18199" xr:uid="{00000000-0005-0000-0000-0000BD070000}"/>
    <cellStyle name="Millares 3 4 2 2 4" xfId="5792" xr:uid="{00000000-0005-0000-0000-0000BE070000}"/>
    <cellStyle name="Millares 3 4 2 2 4 2" xfId="13938" xr:uid="{00000000-0005-0000-0000-0000BF070000}"/>
    <cellStyle name="Millares 3 4 2 2 4 2 2" xfId="30234" xr:uid="{00000000-0005-0000-0000-0000C0070000}"/>
    <cellStyle name="Millares 3 4 2 2 4 3" xfId="22088" xr:uid="{00000000-0005-0000-0000-0000C1070000}"/>
    <cellStyle name="Millares 3 4 2 2 5" xfId="8639" xr:uid="{00000000-0005-0000-0000-0000C2070000}"/>
    <cellStyle name="Millares 3 4 2 2 5 2" xfId="24935" xr:uid="{00000000-0005-0000-0000-0000C3070000}"/>
    <cellStyle name="Millares 3 4 2 2 6" xfId="16789" xr:uid="{00000000-0005-0000-0000-0000C4070000}"/>
    <cellStyle name="Millares 3 4 2 3" xfId="854" xr:uid="{00000000-0005-0000-0000-0000C5070000}"/>
    <cellStyle name="Millares 3 4 2 3 2" xfId="2264" xr:uid="{00000000-0005-0000-0000-0000C6070000}"/>
    <cellStyle name="Millares 3 4 2 3 2 2" xfId="7563" xr:uid="{00000000-0005-0000-0000-0000C7070000}"/>
    <cellStyle name="Millares 3 4 2 3 2 2 2" xfId="15709" xr:uid="{00000000-0005-0000-0000-0000C8070000}"/>
    <cellStyle name="Millares 3 4 2 3 2 2 2 2" xfId="32005" xr:uid="{00000000-0005-0000-0000-0000C9070000}"/>
    <cellStyle name="Millares 3 4 2 3 2 2 3" xfId="23859" xr:uid="{00000000-0005-0000-0000-0000CA070000}"/>
    <cellStyle name="Millares 3 4 2 3 2 3" xfId="10410" xr:uid="{00000000-0005-0000-0000-0000CB070000}"/>
    <cellStyle name="Millares 3 4 2 3 2 3 2" xfId="26706" xr:uid="{00000000-0005-0000-0000-0000CC070000}"/>
    <cellStyle name="Millares 3 4 2 3 2 4" xfId="18560" xr:uid="{00000000-0005-0000-0000-0000CD070000}"/>
    <cellStyle name="Millares 3 4 2 3 3" xfId="6153" xr:uid="{00000000-0005-0000-0000-0000CE070000}"/>
    <cellStyle name="Millares 3 4 2 3 3 2" xfId="14299" xr:uid="{00000000-0005-0000-0000-0000CF070000}"/>
    <cellStyle name="Millares 3 4 2 3 3 2 2" xfId="30595" xr:uid="{00000000-0005-0000-0000-0000D0070000}"/>
    <cellStyle name="Millares 3 4 2 3 3 3" xfId="22449" xr:uid="{00000000-0005-0000-0000-0000D1070000}"/>
    <cellStyle name="Millares 3 4 2 3 4" xfId="9000" xr:uid="{00000000-0005-0000-0000-0000D2070000}"/>
    <cellStyle name="Millares 3 4 2 3 4 2" xfId="25296" xr:uid="{00000000-0005-0000-0000-0000D3070000}"/>
    <cellStyle name="Millares 3 4 2 3 5" xfId="17150" xr:uid="{00000000-0005-0000-0000-0000D4070000}"/>
    <cellStyle name="Millares 3 4 2 4" xfId="1559" xr:uid="{00000000-0005-0000-0000-0000D5070000}"/>
    <cellStyle name="Millares 3 4 2 4 2" xfId="6858" xr:uid="{00000000-0005-0000-0000-0000D6070000}"/>
    <cellStyle name="Millares 3 4 2 4 2 2" xfId="15004" xr:uid="{00000000-0005-0000-0000-0000D7070000}"/>
    <cellStyle name="Millares 3 4 2 4 2 2 2" xfId="31300" xr:uid="{00000000-0005-0000-0000-0000D8070000}"/>
    <cellStyle name="Millares 3 4 2 4 2 3" xfId="23154" xr:uid="{00000000-0005-0000-0000-0000D9070000}"/>
    <cellStyle name="Millares 3 4 2 4 3" xfId="9705" xr:uid="{00000000-0005-0000-0000-0000DA070000}"/>
    <cellStyle name="Millares 3 4 2 4 3 2" xfId="26001" xr:uid="{00000000-0005-0000-0000-0000DB070000}"/>
    <cellStyle name="Millares 3 4 2 4 4" xfId="17855" xr:uid="{00000000-0005-0000-0000-0000DC070000}"/>
    <cellStyle name="Millares 3 4 2 5" xfId="5448" xr:uid="{00000000-0005-0000-0000-0000DD070000}"/>
    <cellStyle name="Millares 3 4 2 5 2" xfId="13594" xr:uid="{00000000-0005-0000-0000-0000DE070000}"/>
    <cellStyle name="Millares 3 4 2 5 2 2" xfId="29890" xr:uid="{00000000-0005-0000-0000-0000DF070000}"/>
    <cellStyle name="Millares 3 4 2 5 3" xfId="21744" xr:uid="{00000000-0005-0000-0000-0000E0070000}"/>
    <cellStyle name="Millares 3 4 2 6" xfId="8295" xr:uid="{00000000-0005-0000-0000-0000E1070000}"/>
    <cellStyle name="Millares 3 4 2 6 2" xfId="24591" xr:uid="{00000000-0005-0000-0000-0000E2070000}"/>
    <cellStyle name="Millares 3 4 2 7" xfId="16445" xr:uid="{00000000-0005-0000-0000-0000E3070000}"/>
    <cellStyle name="Millares 3 4 3" xfId="312" xr:uid="{00000000-0005-0000-0000-0000E4070000}"/>
    <cellStyle name="Millares 3 4 3 2" xfId="656" xr:uid="{00000000-0005-0000-0000-0000E5070000}"/>
    <cellStyle name="Millares 3 4 3 2 2" xfId="1362" xr:uid="{00000000-0005-0000-0000-0000E6070000}"/>
    <cellStyle name="Millares 3 4 3 2 2 2" xfId="2772" xr:uid="{00000000-0005-0000-0000-0000E7070000}"/>
    <cellStyle name="Millares 3 4 3 2 2 2 2" xfId="8071" xr:uid="{00000000-0005-0000-0000-0000E8070000}"/>
    <cellStyle name="Millares 3 4 3 2 2 2 2 2" xfId="16217" xr:uid="{00000000-0005-0000-0000-0000E9070000}"/>
    <cellStyle name="Millares 3 4 3 2 2 2 2 2 2" xfId="32513" xr:uid="{00000000-0005-0000-0000-0000EA070000}"/>
    <cellStyle name="Millares 3 4 3 2 2 2 2 3" xfId="24367" xr:uid="{00000000-0005-0000-0000-0000EB070000}"/>
    <cellStyle name="Millares 3 4 3 2 2 2 3" xfId="10918" xr:uid="{00000000-0005-0000-0000-0000EC070000}"/>
    <cellStyle name="Millares 3 4 3 2 2 2 3 2" xfId="27214" xr:uid="{00000000-0005-0000-0000-0000ED070000}"/>
    <cellStyle name="Millares 3 4 3 2 2 2 4" xfId="19068" xr:uid="{00000000-0005-0000-0000-0000EE070000}"/>
    <cellStyle name="Millares 3 4 3 2 2 3" xfId="6661" xr:uid="{00000000-0005-0000-0000-0000EF070000}"/>
    <cellStyle name="Millares 3 4 3 2 2 3 2" xfId="14807" xr:uid="{00000000-0005-0000-0000-0000F0070000}"/>
    <cellStyle name="Millares 3 4 3 2 2 3 2 2" xfId="31103" xr:uid="{00000000-0005-0000-0000-0000F1070000}"/>
    <cellStyle name="Millares 3 4 3 2 2 3 3" xfId="22957" xr:uid="{00000000-0005-0000-0000-0000F2070000}"/>
    <cellStyle name="Millares 3 4 3 2 2 4" xfId="9508" xr:uid="{00000000-0005-0000-0000-0000F3070000}"/>
    <cellStyle name="Millares 3 4 3 2 2 4 2" xfId="25804" xr:uid="{00000000-0005-0000-0000-0000F4070000}"/>
    <cellStyle name="Millares 3 4 3 2 2 5" xfId="17658" xr:uid="{00000000-0005-0000-0000-0000F5070000}"/>
    <cellStyle name="Millares 3 4 3 2 3" xfId="2067" xr:uid="{00000000-0005-0000-0000-0000F6070000}"/>
    <cellStyle name="Millares 3 4 3 2 3 2" xfId="7366" xr:uid="{00000000-0005-0000-0000-0000F7070000}"/>
    <cellStyle name="Millares 3 4 3 2 3 2 2" xfId="15512" xr:uid="{00000000-0005-0000-0000-0000F8070000}"/>
    <cellStyle name="Millares 3 4 3 2 3 2 2 2" xfId="31808" xr:uid="{00000000-0005-0000-0000-0000F9070000}"/>
    <cellStyle name="Millares 3 4 3 2 3 2 3" xfId="23662" xr:uid="{00000000-0005-0000-0000-0000FA070000}"/>
    <cellStyle name="Millares 3 4 3 2 3 3" xfId="10213" xr:uid="{00000000-0005-0000-0000-0000FB070000}"/>
    <cellStyle name="Millares 3 4 3 2 3 3 2" xfId="26509" xr:uid="{00000000-0005-0000-0000-0000FC070000}"/>
    <cellStyle name="Millares 3 4 3 2 3 4" xfId="18363" xr:uid="{00000000-0005-0000-0000-0000FD070000}"/>
    <cellStyle name="Millares 3 4 3 2 4" xfId="5956" xr:uid="{00000000-0005-0000-0000-0000FE070000}"/>
    <cellStyle name="Millares 3 4 3 2 4 2" xfId="14102" xr:uid="{00000000-0005-0000-0000-0000FF070000}"/>
    <cellStyle name="Millares 3 4 3 2 4 2 2" xfId="30398" xr:uid="{00000000-0005-0000-0000-000000080000}"/>
    <cellStyle name="Millares 3 4 3 2 4 3" xfId="22252" xr:uid="{00000000-0005-0000-0000-000001080000}"/>
    <cellStyle name="Millares 3 4 3 2 5" xfId="8803" xr:uid="{00000000-0005-0000-0000-000002080000}"/>
    <cellStyle name="Millares 3 4 3 2 5 2" xfId="25099" xr:uid="{00000000-0005-0000-0000-000003080000}"/>
    <cellStyle name="Millares 3 4 3 2 6" xfId="16953" xr:uid="{00000000-0005-0000-0000-000004080000}"/>
    <cellStyle name="Millares 3 4 3 3" xfId="1018" xr:uid="{00000000-0005-0000-0000-000005080000}"/>
    <cellStyle name="Millares 3 4 3 3 2" xfId="2428" xr:uid="{00000000-0005-0000-0000-000006080000}"/>
    <cellStyle name="Millares 3 4 3 3 2 2" xfId="7727" xr:uid="{00000000-0005-0000-0000-000007080000}"/>
    <cellStyle name="Millares 3 4 3 3 2 2 2" xfId="15873" xr:uid="{00000000-0005-0000-0000-000008080000}"/>
    <cellStyle name="Millares 3 4 3 3 2 2 2 2" xfId="32169" xr:uid="{00000000-0005-0000-0000-000009080000}"/>
    <cellStyle name="Millares 3 4 3 3 2 2 3" xfId="24023" xr:uid="{00000000-0005-0000-0000-00000A080000}"/>
    <cellStyle name="Millares 3 4 3 3 2 3" xfId="10574" xr:uid="{00000000-0005-0000-0000-00000B080000}"/>
    <cellStyle name="Millares 3 4 3 3 2 3 2" xfId="26870" xr:uid="{00000000-0005-0000-0000-00000C080000}"/>
    <cellStyle name="Millares 3 4 3 3 2 4" xfId="18724" xr:uid="{00000000-0005-0000-0000-00000D080000}"/>
    <cellStyle name="Millares 3 4 3 3 3" xfId="6317" xr:uid="{00000000-0005-0000-0000-00000E080000}"/>
    <cellStyle name="Millares 3 4 3 3 3 2" xfId="14463" xr:uid="{00000000-0005-0000-0000-00000F080000}"/>
    <cellStyle name="Millares 3 4 3 3 3 2 2" xfId="30759" xr:uid="{00000000-0005-0000-0000-000010080000}"/>
    <cellStyle name="Millares 3 4 3 3 3 3" xfId="22613" xr:uid="{00000000-0005-0000-0000-000011080000}"/>
    <cellStyle name="Millares 3 4 3 3 4" xfId="9164" xr:uid="{00000000-0005-0000-0000-000012080000}"/>
    <cellStyle name="Millares 3 4 3 3 4 2" xfId="25460" xr:uid="{00000000-0005-0000-0000-000013080000}"/>
    <cellStyle name="Millares 3 4 3 3 5" xfId="17314" xr:uid="{00000000-0005-0000-0000-000014080000}"/>
    <cellStyle name="Millares 3 4 3 4" xfId="1723" xr:uid="{00000000-0005-0000-0000-000015080000}"/>
    <cellStyle name="Millares 3 4 3 4 2" xfId="7022" xr:uid="{00000000-0005-0000-0000-000016080000}"/>
    <cellStyle name="Millares 3 4 3 4 2 2" xfId="15168" xr:uid="{00000000-0005-0000-0000-000017080000}"/>
    <cellStyle name="Millares 3 4 3 4 2 2 2" xfId="31464" xr:uid="{00000000-0005-0000-0000-000018080000}"/>
    <cellStyle name="Millares 3 4 3 4 2 3" xfId="23318" xr:uid="{00000000-0005-0000-0000-000019080000}"/>
    <cellStyle name="Millares 3 4 3 4 3" xfId="9869" xr:uid="{00000000-0005-0000-0000-00001A080000}"/>
    <cellStyle name="Millares 3 4 3 4 3 2" xfId="26165" xr:uid="{00000000-0005-0000-0000-00001B080000}"/>
    <cellStyle name="Millares 3 4 3 4 4" xfId="18019" xr:uid="{00000000-0005-0000-0000-00001C080000}"/>
    <cellStyle name="Millares 3 4 3 5" xfId="5612" xr:uid="{00000000-0005-0000-0000-00001D080000}"/>
    <cellStyle name="Millares 3 4 3 5 2" xfId="13758" xr:uid="{00000000-0005-0000-0000-00001E080000}"/>
    <cellStyle name="Millares 3 4 3 5 2 2" xfId="30054" xr:uid="{00000000-0005-0000-0000-00001F080000}"/>
    <cellStyle name="Millares 3 4 3 5 3" xfId="21908" xr:uid="{00000000-0005-0000-0000-000020080000}"/>
    <cellStyle name="Millares 3 4 3 6" xfId="8459" xr:uid="{00000000-0005-0000-0000-000021080000}"/>
    <cellStyle name="Millares 3 4 3 6 2" xfId="24755" xr:uid="{00000000-0005-0000-0000-000022080000}"/>
    <cellStyle name="Millares 3 4 3 7" xfId="16609" xr:uid="{00000000-0005-0000-0000-000023080000}"/>
    <cellStyle name="Millares 3 4 4" xfId="402" xr:uid="{00000000-0005-0000-0000-000024080000}"/>
    <cellStyle name="Millares 3 4 4 2" xfId="1108" xr:uid="{00000000-0005-0000-0000-000025080000}"/>
    <cellStyle name="Millares 3 4 4 2 2" xfId="2518" xr:uid="{00000000-0005-0000-0000-000026080000}"/>
    <cellStyle name="Millares 3 4 4 2 2 2" xfId="7817" xr:uid="{00000000-0005-0000-0000-000027080000}"/>
    <cellStyle name="Millares 3 4 4 2 2 2 2" xfId="15963" xr:uid="{00000000-0005-0000-0000-000028080000}"/>
    <cellStyle name="Millares 3 4 4 2 2 2 2 2" xfId="32259" xr:uid="{00000000-0005-0000-0000-000029080000}"/>
    <cellStyle name="Millares 3 4 4 2 2 2 3" xfId="24113" xr:uid="{00000000-0005-0000-0000-00002A080000}"/>
    <cellStyle name="Millares 3 4 4 2 2 3" xfId="10664" xr:uid="{00000000-0005-0000-0000-00002B080000}"/>
    <cellStyle name="Millares 3 4 4 2 2 3 2" xfId="26960" xr:uid="{00000000-0005-0000-0000-00002C080000}"/>
    <cellStyle name="Millares 3 4 4 2 2 4" xfId="18814" xr:uid="{00000000-0005-0000-0000-00002D080000}"/>
    <cellStyle name="Millares 3 4 4 2 3" xfId="6407" xr:uid="{00000000-0005-0000-0000-00002E080000}"/>
    <cellStyle name="Millares 3 4 4 2 3 2" xfId="14553" xr:uid="{00000000-0005-0000-0000-00002F080000}"/>
    <cellStyle name="Millares 3 4 4 2 3 2 2" xfId="30849" xr:uid="{00000000-0005-0000-0000-000030080000}"/>
    <cellStyle name="Millares 3 4 4 2 3 3" xfId="22703" xr:uid="{00000000-0005-0000-0000-000031080000}"/>
    <cellStyle name="Millares 3 4 4 2 4" xfId="9254" xr:uid="{00000000-0005-0000-0000-000032080000}"/>
    <cellStyle name="Millares 3 4 4 2 4 2" xfId="25550" xr:uid="{00000000-0005-0000-0000-000033080000}"/>
    <cellStyle name="Millares 3 4 4 2 5" xfId="17404" xr:uid="{00000000-0005-0000-0000-000034080000}"/>
    <cellStyle name="Millares 3 4 4 3" xfId="1813" xr:uid="{00000000-0005-0000-0000-000035080000}"/>
    <cellStyle name="Millares 3 4 4 3 2" xfId="7112" xr:uid="{00000000-0005-0000-0000-000036080000}"/>
    <cellStyle name="Millares 3 4 4 3 2 2" xfId="15258" xr:uid="{00000000-0005-0000-0000-000037080000}"/>
    <cellStyle name="Millares 3 4 4 3 2 2 2" xfId="31554" xr:uid="{00000000-0005-0000-0000-000038080000}"/>
    <cellStyle name="Millares 3 4 4 3 2 3" xfId="23408" xr:uid="{00000000-0005-0000-0000-000039080000}"/>
    <cellStyle name="Millares 3 4 4 3 3" xfId="9959" xr:uid="{00000000-0005-0000-0000-00003A080000}"/>
    <cellStyle name="Millares 3 4 4 3 3 2" xfId="26255" xr:uid="{00000000-0005-0000-0000-00003B080000}"/>
    <cellStyle name="Millares 3 4 4 3 4" xfId="18109" xr:uid="{00000000-0005-0000-0000-00003C080000}"/>
    <cellStyle name="Millares 3 4 4 4" xfId="5702" xr:uid="{00000000-0005-0000-0000-00003D080000}"/>
    <cellStyle name="Millares 3 4 4 4 2" xfId="13848" xr:uid="{00000000-0005-0000-0000-00003E080000}"/>
    <cellStyle name="Millares 3 4 4 4 2 2" xfId="30144" xr:uid="{00000000-0005-0000-0000-00003F080000}"/>
    <cellStyle name="Millares 3 4 4 4 3" xfId="21998" xr:uid="{00000000-0005-0000-0000-000040080000}"/>
    <cellStyle name="Millares 3 4 4 5" xfId="8549" xr:uid="{00000000-0005-0000-0000-000041080000}"/>
    <cellStyle name="Millares 3 4 4 5 2" xfId="24845" xr:uid="{00000000-0005-0000-0000-000042080000}"/>
    <cellStyle name="Millares 3 4 4 6" xfId="16699" xr:uid="{00000000-0005-0000-0000-000043080000}"/>
    <cellStyle name="Millares 3 4 5" xfId="764" xr:uid="{00000000-0005-0000-0000-000044080000}"/>
    <cellStyle name="Millares 3 4 5 2" xfId="2174" xr:uid="{00000000-0005-0000-0000-000045080000}"/>
    <cellStyle name="Millares 3 4 5 2 2" xfId="7473" xr:uid="{00000000-0005-0000-0000-000046080000}"/>
    <cellStyle name="Millares 3 4 5 2 2 2" xfId="15619" xr:uid="{00000000-0005-0000-0000-000047080000}"/>
    <cellStyle name="Millares 3 4 5 2 2 2 2" xfId="31915" xr:uid="{00000000-0005-0000-0000-000048080000}"/>
    <cellStyle name="Millares 3 4 5 2 2 3" xfId="23769" xr:uid="{00000000-0005-0000-0000-000049080000}"/>
    <cellStyle name="Millares 3 4 5 2 3" xfId="10320" xr:uid="{00000000-0005-0000-0000-00004A080000}"/>
    <cellStyle name="Millares 3 4 5 2 3 2" xfId="26616" xr:uid="{00000000-0005-0000-0000-00004B080000}"/>
    <cellStyle name="Millares 3 4 5 2 4" xfId="18470" xr:uid="{00000000-0005-0000-0000-00004C080000}"/>
    <cellStyle name="Millares 3 4 5 3" xfId="6063" xr:uid="{00000000-0005-0000-0000-00004D080000}"/>
    <cellStyle name="Millares 3 4 5 3 2" xfId="14209" xr:uid="{00000000-0005-0000-0000-00004E080000}"/>
    <cellStyle name="Millares 3 4 5 3 2 2" xfId="30505" xr:uid="{00000000-0005-0000-0000-00004F080000}"/>
    <cellStyle name="Millares 3 4 5 3 3" xfId="22359" xr:uid="{00000000-0005-0000-0000-000050080000}"/>
    <cellStyle name="Millares 3 4 5 4" xfId="8910" xr:uid="{00000000-0005-0000-0000-000051080000}"/>
    <cellStyle name="Millares 3 4 5 4 2" xfId="25206" xr:uid="{00000000-0005-0000-0000-000052080000}"/>
    <cellStyle name="Millares 3 4 5 5" xfId="17060" xr:uid="{00000000-0005-0000-0000-000053080000}"/>
    <cellStyle name="Millares 3 4 6" xfId="1469" xr:uid="{00000000-0005-0000-0000-000054080000}"/>
    <cellStyle name="Millares 3 4 6 2" xfId="6768" xr:uid="{00000000-0005-0000-0000-000055080000}"/>
    <cellStyle name="Millares 3 4 6 2 2" xfId="14914" xr:uid="{00000000-0005-0000-0000-000056080000}"/>
    <cellStyle name="Millares 3 4 6 2 2 2" xfId="31210" xr:uid="{00000000-0005-0000-0000-000057080000}"/>
    <cellStyle name="Millares 3 4 6 2 3" xfId="23064" xr:uid="{00000000-0005-0000-0000-000058080000}"/>
    <cellStyle name="Millares 3 4 6 3" xfId="9615" xr:uid="{00000000-0005-0000-0000-000059080000}"/>
    <cellStyle name="Millares 3 4 6 3 2" xfId="25911" xr:uid="{00000000-0005-0000-0000-00005A080000}"/>
    <cellStyle name="Millares 3 4 6 4" xfId="17765" xr:uid="{00000000-0005-0000-0000-00005B080000}"/>
    <cellStyle name="Millares 3 4 7" xfId="5358" xr:uid="{00000000-0005-0000-0000-00005C080000}"/>
    <cellStyle name="Millares 3 4 7 2" xfId="13504" xr:uid="{00000000-0005-0000-0000-00005D080000}"/>
    <cellStyle name="Millares 3 4 7 2 2" xfId="29800" xr:uid="{00000000-0005-0000-0000-00005E080000}"/>
    <cellStyle name="Millares 3 4 7 3" xfId="21654" xr:uid="{00000000-0005-0000-0000-00005F080000}"/>
    <cellStyle name="Millares 3 4 8" xfId="8205" xr:uid="{00000000-0005-0000-0000-000060080000}"/>
    <cellStyle name="Millares 3 4 8 2" xfId="24501" xr:uid="{00000000-0005-0000-0000-000061080000}"/>
    <cellStyle name="Millares 3 4 9" xfId="16355" xr:uid="{00000000-0005-0000-0000-000062080000}"/>
    <cellStyle name="Millares 3 5" xfId="104" xr:uid="{00000000-0005-0000-0000-000063080000}"/>
    <cellStyle name="Millares 3 5 2" xfId="448" xr:uid="{00000000-0005-0000-0000-000064080000}"/>
    <cellStyle name="Millares 3 5 2 2" xfId="1154" xr:uid="{00000000-0005-0000-0000-000065080000}"/>
    <cellStyle name="Millares 3 5 2 2 2" xfId="2564" xr:uid="{00000000-0005-0000-0000-000066080000}"/>
    <cellStyle name="Millares 3 5 2 2 2 2" xfId="7863" xr:uid="{00000000-0005-0000-0000-000067080000}"/>
    <cellStyle name="Millares 3 5 2 2 2 2 2" xfId="16009" xr:uid="{00000000-0005-0000-0000-000068080000}"/>
    <cellStyle name="Millares 3 5 2 2 2 2 2 2" xfId="32305" xr:uid="{00000000-0005-0000-0000-000069080000}"/>
    <cellStyle name="Millares 3 5 2 2 2 2 3" xfId="24159" xr:uid="{00000000-0005-0000-0000-00006A080000}"/>
    <cellStyle name="Millares 3 5 2 2 2 3" xfId="10710" xr:uid="{00000000-0005-0000-0000-00006B080000}"/>
    <cellStyle name="Millares 3 5 2 2 2 3 2" xfId="27006" xr:uid="{00000000-0005-0000-0000-00006C080000}"/>
    <cellStyle name="Millares 3 5 2 2 2 4" xfId="18860" xr:uid="{00000000-0005-0000-0000-00006D080000}"/>
    <cellStyle name="Millares 3 5 2 2 3" xfId="6453" xr:uid="{00000000-0005-0000-0000-00006E080000}"/>
    <cellStyle name="Millares 3 5 2 2 3 2" xfId="14599" xr:uid="{00000000-0005-0000-0000-00006F080000}"/>
    <cellStyle name="Millares 3 5 2 2 3 2 2" xfId="30895" xr:uid="{00000000-0005-0000-0000-000070080000}"/>
    <cellStyle name="Millares 3 5 2 2 3 3" xfId="22749" xr:uid="{00000000-0005-0000-0000-000071080000}"/>
    <cellStyle name="Millares 3 5 2 2 4" xfId="9300" xr:uid="{00000000-0005-0000-0000-000072080000}"/>
    <cellStyle name="Millares 3 5 2 2 4 2" xfId="25596" xr:uid="{00000000-0005-0000-0000-000073080000}"/>
    <cellStyle name="Millares 3 5 2 2 5" xfId="17450" xr:uid="{00000000-0005-0000-0000-000074080000}"/>
    <cellStyle name="Millares 3 5 2 3" xfId="1859" xr:uid="{00000000-0005-0000-0000-000075080000}"/>
    <cellStyle name="Millares 3 5 2 3 2" xfId="7158" xr:uid="{00000000-0005-0000-0000-000076080000}"/>
    <cellStyle name="Millares 3 5 2 3 2 2" xfId="15304" xr:uid="{00000000-0005-0000-0000-000077080000}"/>
    <cellStyle name="Millares 3 5 2 3 2 2 2" xfId="31600" xr:uid="{00000000-0005-0000-0000-000078080000}"/>
    <cellStyle name="Millares 3 5 2 3 2 3" xfId="23454" xr:uid="{00000000-0005-0000-0000-000079080000}"/>
    <cellStyle name="Millares 3 5 2 3 3" xfId="10005" xr:uid="{00000000-0005-0000-0000-00007A080000}"/>
    <cellStyle name="Millares 3 5 2 3 3 2" xfId="26301" xr:uid="{00000000-0005-0000-0000-00007B080000}"/>
    <cellStyle name="Millares 3 5 2 3 4" xfId="18155" xr:uid="{00000000-0005-0000-0000-00007C080000}"/>
    <cellStyle name="Millares 3 5 2 4" xfId="5748" xr:uid="{00000000-0005-0000-0000-00007D080000}"/>
    <cellStyle name="Millares 3 5 2 4 2" xfId="13894" xr:uid="{00000000-0005-0000-0000-00007E080000}"/>
    <cellStyle name="Millares 3 5 2 4 2 2" xfId="30190" xr:uid="{00000000-0005-0000-0000-00007F080000}"/>
    <cellStyle name="Millares 3 5 2 4 3" xfId="22044" xr:uid="{00000000-0005-0000-0000-000080080000}"/>
    <cellStyle name="Millares 3 5 2 5" xfId="8595" xr:uid="{00000000-0005-0000-0000-000081080000}"/>
    <cellStyle name="Millares 3 5 2 5 2" xfId="24891" xr:uid="{00000000-0005-0000-0000-000082080000}"/>
    <cellStyle name="Millares 3 5 2 6" xfId="16745" xr:uid="{00000000-0005-0000-0000-000083080000}"/>
    <cellStyle name="Millares 3 5 3" xfId="810" xr:uid="{00000000-0005-0000-0000-000084080000}"/>
    <cellStyle name="Millares 3 5 3 2" xfId="2220" xr:uid="{00000000-0005-0000-0000-000085080000}"/>
    <cellStyle name="Millares 3 5 3 2 2" xfId="7519" xr:uid="{00000000-0005-0000-0000-000086080000}"/>
    <cellStyle name="Millares 3 5 3 2 2 2" xfId="15665" xr:uid="{00000000-0005-0000-0000-000087080000}"/>
    <cellStyle name="Millares 3 5 3 2 2 2 2" xfId="31961" xr:uid="{00000000-0005-0000-0000-000088080000}"/>
    <cellStyle name="Millares 3 5 3 2 2 3" xfId="23815" xr:uid="{00000000-0005-0000-0000-000089080000}"/>
    <cellStyle name="Millares 3 5 3 2 3" xfId="10366" xr:uid="{00000000-0005-0000-0000-00008A080000}"/>
    <cellStyle name="Millares 3 5 3 2 3 2" xfId="26662" xr:uid="{00000000-0005-0000-0000-00008B080000}"/>
    <cellStyle name="Millares 3 5 3 2 4" xfId="18516" xr:uid="{00000000-0005-0000-0000-00008C080000}"/>
    <cellStyle name="Millares 3 5 3 3" xfId="6109" xr:uid="{00000000-0005-0000-0000-00008D080000}"/>
    <cellStyle name="Millares 3 5 3 3 2" xfId="14255" xr:uid="{00000000-0005-0000-0000-00008E080000}"/>
    <cellStyle name="Millares 3 5 3 3 2 2" xfId="30551" xr:uid="{00000000-0005-0000-0000-00008F080000}"/>
    <cellStyle name="Millares 3 5 3 3 3" xfId="22405" xr:uid="{00000000-0005-0000-0000-000090080000}"/>
    <cellStyle name="Millares 3 5 3 4" xfId="8956" xr:uid="{00000000-0005-0000-0000-000091080000}"/>
    <cellStyle name="Millares 3 5 3 4 2" xfId="25252" xr:uid="{00000000-0005-0000-0000-000092080000}"/>
    <cellStyle name="Millares 3 5 3 5" xfId="17106" xr:uid="{00000000-0005-0000-0000-000093080000}"/>
    <cellStyle name="Millares 3 5 4" xfId="1515" xr:uid="{00000000-0005-0000-0000-000094080000}"/>
    <cellStyle name="Millares 3 5 4 2" xfId="6814" xr:uid="{00000000-0005-0000-0000-000095080000}"/>
    <cellStyle name="Millares 3 5 4 2 2" xfId="14960" xr:uid="{00000000-0005-0000-0000-000096080000}"/>
    <cellStyle name="Millares 3 5 4 2 2 2" xfId="31256" xr:uid="{00000000-0005-0000-0000-000097080000}"/>
    <cellStyle name="Millares 3 5 4 2 3" xfId="23110" xr:uid="{00000000-0005-0000-0000-000098080000}"/>
    <cellStyle name="Millares 3 5 4 3" xfId="9661" xr:uid="{00000000-0005-0000-0000-000099080000}"/>
    <cellStyle name="Millares 3 5 4 3 2" xfId="25957" xr:uid="{00000000-0005-0000-0000-00009A080000}"/>
    <cellStyle name="Millares 3 5 4 4" xfId="17811" xr:uid="{00000000-0005-0000-0000-00009B080000}"/>
    <cellStyle name="Millares 3 5 5" xfId="5404" xr:uid="{00000000-0005-0000-0000-00009C080000}"/>
    <cellStyle name="Millares 3 5 5 2" xfId="13550" xr:uid="{00000000-0005-0000-0000-00009D080000}"/>
    <cellStyle name="Millares 3 5 5 2 2" xfId="29846" xr:uid="{00000000-0005-0000-0000-00009E080000}"/>
    <cellStyle name="Millares 3 5 5 3" xfId="21700" xr:uid="{00000000-0005-0000-0000-00009F080000}"/>
    <cellStyle name="Millares 3 5 6" xfId="8251" xr:uid="{00000000-0005-0000-0000-0000A0080000}"/>
    <cellStyle name="Millares 3 5 6 2" xfId="24547" xr:uid="{00000000-0005-0000-0000-0000A1080000}"/>
    <cellStyle name="Millares 3 5 7" xfId="16401" xr:uid="{00000000-0005-0000-0000-0000A2080000}"/>
    <cellStyle name="Millares 3 6" xfId="268" xr:uid="{00000000-0005-0000-0000-0000A3080000}"/>
    <cellStyle name="Millares 3 6 2" xfId="612" xr:uid="{00000000-0005-0000-0000-0000A4080000}"/>
    <cellStyle name="Millares 3 6 2 2" xfId="1318" xr:uid="{00000000-0005-0000-0000-0000A5080000}"/>
    <cellStyle name="Millares 3 6 2 2 2" xfId="2728" xr:uid="{00000000-0005-0000-0000-0000A6080000}"/>
    <cellStyle name="Millares 3 6 2 2 2 2" xfId="8027" xr:uid="{00000000-0005-0000-0000-0000A7080000}"/>
    <cellStyle name="Millares 3 6 2 2 2 2 2" xfId="16173" xr:uid="{00000000-0005-0000-0000-0000A8080000}"/>
    <cellStyle name="Millares 3 6 2 2 2 2 2 2" xfId="32469" xr:uid="{00000000-0005-0000-0000-0000A9080000}"/>
    <cellStyle name="Millares 3 6 2 2 2 2 3" xfId="24323" xr:uid="{00000000-0005-0000-0000-0000AA080000}"/>
    <cellStyle name="Millares 3 6 2 2 2 3" xfId="10874" xr:uid="{00000000-0005-0000-0000-0000AB080000}"/>
    <cellStyle name="Millares 3 6 2 2 2 3 2" xfId="27170" xr:uid="{00000000-0005-0000-0000-0000AC080000}"/>
    <cellStyle name="Millares 3 6 2 2 2 4" xfId="19024" xr:uid="{00000000-0005-0000-0000-0000AD080000}"/>
    <cellStyle name="Millares 3 6 2 2 3" xfId="6617" xr:uid="{00000000-0005-0000-0000-0000AE080000}"/>
    <cellStyle name="Millares 3 6 2 2 3 2" xfId="14763" xr:uid="{00000000-0005-0000-0000-0000AF080000}"/>
    <cellStyle name="Millares 3 6 2 2 3 2 2" xfId="31059" xr:uid="{00000000-0005-0000-0000-0000B0080000}"/>
    <cellStyle name="Millares 3 6 2 2 3 3" xfId="22913" xr:uid="{00000000-0005-0000-0000-0000B1080000}"/>
    <cellStyle name="Millares 3 6 2 2 4" xfId="9464" xr:uid="{00000000-0005-0000-0000-0000B2080000}"/>
    <cellStyle name="Millares 3 6 2 2 4 2" xfId="25760" xr:uid="{00000000-0005-0000-0000-0000B3080000}"/>
    <cellStyle name="Millares 3 6 2 2 5" xfId="17614" xr:uid="{00000000-0005-0000-0000-0000B4080000}"/>
    <cellStyle name="Millares 3 6 2 3" xfId="2023" xr:uid="{00000000-0005-0000-0000-0000B5080000}"/>
    <cellStyle name="Millares 3 6 2 3 2" xfId="7322" xr:uid="{00000000-0005-0000-0000-0000B6080000}"/>
    <cellStyle name="Millares 3 6 2 3 2 2" xfId="15468" xr:uid="{00000000-0005-0000-0000-0000B7080000}"/>
    <cellStyle name="Millares 3 6 2 3 2 2 2" xfId="31764" xr:uid="{00000000-0005-0000-0000-0000B8080000}"/>
    <cellStyle name="Millares 3 6 2 3 2 3" xfId="23618" xr:uid="{00000000-0005-0000-0000-0000B9080000}"/>
    <cellStyle name="Millares 3 6 2 3 3" xfId="10169" xr:uid="{00000000-0005-0000-0000-0000BA080000}"/>
    <cellStyle name="Millares 3 6 2 3 3 2" xfId="26465" xr:uid="{00000000-0005-0000-0000-0000BB080000}"/>
    <cellStyle name="Millares 3 6 2 3 4" xfId="18319" xr:uid="{00000000-0005-0000-0000-0000BC080000}"/>
    <cellStyle name="Millares 3 6 2 4" xfId="5912" xr:uid="{00000000-0005-0000-0000-0000BD080000}"/>
    <cellStyle name="Millares 3 6 2 4 2" xfId="14058" xr:uid="{00000000-0005-0000-0000-0000BE080000}"/>
    <cellStyle name="Millares 3 6 2 4 2 2" xfId="30354" xr:uid="{00000000-0005-0000-0000-0000BF080000}"/>
    <cellStyle name="Millares 3 6 2 4 3" xfId="22208" xr:uid="{00000000-0005-0000-0000-0000C0080000}"/>
    <cellStyle name="Millares 3 6 2 5" xfId="8759" xr:uid="{00000000-0005-0000-0000-0000C1080000}"/>
    <cellStyle name="Millares 3 6 2 5 2" xfId="25055" xr:uid="{00000000-0005-0000-0000-0000C2080000}"/>
    <cellStyle name="Millares 3 6 2 6" xfId="16909" xr:uid="{00000000-0005-0000-0000-0000C3080000}"/>
    <cellStyle name="Millares 3 6 3" xfId="974" xr:uid="{00000000-0005-0000-0000-0000C4080000}"/>
    <cellStyle name="Millares 3 6 3 2" xfId="2384" xr:uid="{00000000-0005-0000-0000-0000C5080000}"/>
    <cellStyle name="Millares 3 6 3 2 2" xfId="7683" xr:uid="{00000000-0005-0000-0000-0000C6080000}"/>
    <cellStyle name="Millares 3 6 3 2 2 2" xfId="15829" xr:uid="{00000000-0005-0000-0000-0000C7080000}"/>
    <cellStyle name="Millares 3 6 3 2 2 2 2" xfId="32125" xr:uid="{00000000-0005-0000-0000-0000C8080000}"/>
    <cellStyle name="Millares 3 6 3 2 2 3" xfId="23979" xr:uid="{00000000-0005-0000-0000-0000C9080000}"/>
    <cellStyle name="Millares 3 6 3 2 3" xfId="10530" xr:uid="{00000000-0005-0000-0000-0000CA080000}"/>
    <cellStyle name="Millares 3 6 3 2 3 2" xfId="26826" xr:uid="{00000000-0005-0000-0000-0000CB080000}"/>
    <cellStyle name="Millares 3 6 3 2 4" xfId="18680" xr:uid="{00000000-0005-0000-0000-0000CC080000}"/>
    <cellStyle name="Millares 3 6 3 3" xfId="6273" xr:uid="{00000000-0005-0000-0000-0000CD080000}"/>
    <cellStyle name="Millares 3 6 3 3 2" xfId="14419" xr:uid="{00000000-0005-0000-0000-0000CE080000}"/>
    <cellStyle name="Millares 3 6 3 3 2 2" xfId="30715" xr:uid="{00000000-0005-0000-0000-0000CF080000}"/>
    <cellStyle name="Millares 3 6 3 3 3" xfId="22569" xr:uid="{00000000-0005-0000-0000-0000D0080000}"/>
    <cellStyle name="Millares 3 6 3 4" xfId="9120" xr:uid="{00000000-0005-0000-0000-0000D1080000}"/>
    <cellStyle name="Millares 3 6 3 4 2" xfId="25416" xr:uid="{00000000-0005-0000-0000-0000D2080000}"/>
    <cellStyle name="Millares 3 6 3 5" xfId="17270" xr:uid="{00000000-0005-0000-0000-0000D3080000}"/>
    <cellStyle name="Millares 3 6 4" xfId="1679" xr:uid="{00000000-0005-0000-0000-0000D4080000}"/>
    <cellStyle name="Millares 3 6 4 2" xfId="6978" xr:uid="{00000000-0005-0000-0000-0000D5080000}"/>
    <cellStyle name="Millares 3 6 4 2 2" xfId="15124" xr:uid="{00000000-0005-0000-0000-0000D6080000}"/>
    <cellStyle name="Millares 3 6 4 2 2 2" xfId="31420" xr:uid="{00000000-0005-0000-0000-0000D7080000}"/>
    <cellStyle name="Millares 3 6 4 2 3" xfId="23274" xr:uid="{00000000-0005-0000-0000-0000D8080000}"/>
    <cellStyle name="Millares 3 6 4 3" xfId="9825" xr:uid="{00000000-0005-0000-0000-0000D9080000}"/>
    <cellStyle name="Millares 3 6 4 3 2" xfId="26121" xr:uid="{00000000-0005-0000-0000-0000DA080000}"/>
    <cellStyle name="Millares 3 6 4 4" xfId="17975" xr:uid="{00000000-0005-0000-0000-0000DB080000}"/>
    <cellStyle name="Millares 3 6 5" xfId="5568" xr:uid="{00000000-0005-0000-0000-0000DC080000}"/>
    <cellStyle name="Millares 3 6 5 2" xfId="13714" xr:uid="{00000000-0005-0000-0000-0000DD080000}"/>
    <cellStyle name="Millares 3 6 5 2 2" xfId="30010" xr:uid="{00000000-0005-0000-0000-0000DE080000}"/>
    <cellStyle name="Millares 3 6 5 3" xfId="21864" xr:uid="{00000000-0005-0000-0000-0000DF080000}"/>
    <cellStyle name="Millares 3 6 6" xfId="8415" xr:uid="{00000000-0005-0000-0000-0000E0080000}"/>
    <cellStyle name="Millares 3 6 6 2" xfId="24711" xr:uid="{00000000-0005-0000-0000-0000E1080000}"/>
    <cellStyle name="Millares 3 6 7" xfId="16565" xr:uid="{00000000-0005-0000-0000-0000E2080000}"/>
    <cellStyle name="Millares 3 7" xfId="358" xr:uid="{00000000-0005-0000-0000-0000E3080000}"/>
    <cellStyle name="Millares 3 7 2" xfId="1064" xr:uid="{00000000-0005-0000-0000-0000E4080000}"/>
    <cellStyle name="Millares 3 7 2 2" xfId="2474" xr:uid="{00000000-0005-0000-0000-0000E5080000}"/>
    <cellStyle name="Millares 3 7 2 2 2" xfId="7773" xr:uid="{00000000-0005-0000-0000-0000E6080000}"/>
    <cellStyle name="Millares 3 7 2 2 2 2" xfId="15919" xr:uid="{00000000-0005-0000-0000-0000E7080000}"/>
    <cellStyle name="Millares 3 7 2 2 2 2 2" xfId="32215" xr:uid="{00000000-0005-0000-0000-0000E8080000}"/>
    <cellStyle name="Millares 3 7 2 2 2 3" xfId="24069" xr:uid="{00000000-0005-0000-0000-0000E9080000}"/>
    <cellStyle name="Millares 3 7 2 2 3" xfId="10620" xr:uid="{00000000-0005-0000-0000-0000EA080000}"/>
    <cellStyle name="Millares 3 7 2 2 3 2" xfId="26916" xr:uid="{00000000-0005-0000-0000-0000EB080000}"/>
    <cellStyle name="Millares 3 7 2 2 4" xfId="18770" xr:uid="{00000000-0005-0000-0000-0000EC080000}"/>
    <cellStyle name="Millares 3 7 2 3" xfId="6363" xr:uid="{00000000-0005-0000-0000-0000ED080000}"/>
    <cellStyle name="Millares 3 7 2 3 2" xfId="14509" xr:uid="{00000000-0005-0000-0000-0000EE080000}"/>
    <cellStyle name="Millares 3 7 2 3 2 2" xfId="30805" xr:uid="{00000000-0005-0000-0000-0000EF080000}"/>
    <cellStyle name="Millares 3 7 2 3 3" xfId="22659" xr:uid="{00000000-0005-0000-0000-0000F0080000}"/>
    <cellStyle name="Millares 3 7 2 4" xfId="9210" xr:uid="{00000000-0005-0000-0000-0000F1080000}"/>
    <cellStyle name="Millares 3 7 2 4 2" xfId="25506" xr:uid="{00000000-0005-0000-0000-0000F2080000}"/>
    <cellStyle name="Millares 3 7 2 5" xfId="17360" xr:uid="{00000000-0005-0000-0000-0000F3080000}"/>
    <cellStyle name="Millares 3 7 3" xfId="1769" xr:uid="{00000000-0005-0000-0000-0000F4080000}"/>
    <cellStyle name="Millares 3 7 3 2" xfId="7068" xr:uid="{00000000-0005-0000-0000-0000F5080000}"/>
    <cellStyle name="Millares 3 7 3 2 2" xfId="15214" xr:uid="{00000000-0005-0000-0000-0000F6080000}"/>
    <cellStyle name="Millares 3 7 3 2 2 2" xfId="31510" xr:uid="{00000000-0005-0000-0000-0000F7080000}"/>
    <cellStyle name="Millares 3 7 3 2 3" xfId="23364" xr:uid="{00000000-0005-0000-0000-0000F8080000}"/>
    <cellStyle name="Millares 3 7 3 3" xfId="9915" xr:uid="{00000000-0005-0000-0000-0000F9080000}"/>
    <cellStyle name="Millares 3 7 3 3 2" xfId="26211" xr:uid="{00000000-0005-0000-0000-0000FA080000}"/>
    <cellStyle name="Millares 3 7 3 4" xfId="18065" xr:uid="{00000000-0005-0000-0000-0000FB080000}"/>
    <cellStyle name="Millares 3 7 4" xfId="5658" xr:uid="{00000000-0005-0000-0000-0000FC080000}"/>
    <cellStyle name="Millares 3 7 4 2" xfId="13804" xr:uid="{00000000-0005-0000-0000-0000FD080000}"/>
    <cellStyle name="Millares 3 7 4 2 2" xfId="30100" xr:uid="{00000000-0005-0000-0000-0000FE080000}"/>
    <cellStyle name="Millares 3 7 4 3" xfId="21954" xr:uid="{00000000-0005-0000-0000-0000FF080000}"/>
    <cellStyle name="Millares 3 7 5" xfId="8505" xr:uid="{00000000-0005-0000-0000-000000090000}"/>
    <cellStyle name="Millares 3 7 5 2" xfId="24801" xr:uid="{00000000-0005-0000-0000-000001090000}"/>
    <cellStyle name="Millares 3 7 6" xfId="16655" xr:uid="{00000000-0005-0000-0000-000002090000}"/>
    <cellStyle name="Millares 3 8" xfId="720" xr:uid="{00000000-0005-0000-0000-000003090000}"/>
    <cellStyle name="Millares 3 8 2" xfId="2130" xr:uid="{00000000-0005-0000-0000-000004090000}"/>
    <cellStyle name="Millares 3 8 2 2" xfId="7429" xr:uid="{00000000-0005-0000-0000-000005090000}"/>
    <cellStyle name="Millares 3 8 2 2 2" xfId="15575" xr:uid="{00000000-0005-0000-0000-000006090000}"/>
    <cellStyle name="Millares 3 8 2 2 2 2" xfId="31871" xr:uid="{00000000-0005-0000-0000-000007090000}"/>
    <cellStyle name="Millares 3 8 2 2 3" xfId="23725" xr:uid="{00000000-0005-0000-0000-000008090000}"/>
    <cellStyle name="Millares 3 8 2 3" xfId="10276" xr:uid="{00000000-0005-0000-0000-000009090000}"/>
    <cellStyle name="Millares 3 8 2 3 2" xfId="26572" xr:uid="{00000000-0005-0000-0000-00000A090000}"/>
    <cellStyle name="Millares 3 8 2 4" xfId="18426" xr:uid="{00000000-0005-0000-0000-00000B090000}"/>
    <cellStyle name="Millares 3 8 3" xfId="6019" xr:uid="{00000000-0005-0000-0000-00000C090000}"/>
    <cellStyle name="Millares 3 8 3 2" xfId="14165" xr:uid="{00000000-0005-0000-0000-00000D090000}"/>
    <cellStyle name="Millares 3 8 3 2 2" xfId="30461" xr:uid="{00000000-0005-0000-0000-00000E090000}"/>
    <cellStyle name="Millares 3 8 3 3" xfId="22315" xr:uid="{00000000-0005-0000-0000-00000F090000}"/>
    <cellStyle name="Millares 3 8 4" xfId="8866" xr:uid="{00000000-0005-0000-0000-000010090000}"/>
    <cellStyle name="Millares 3 8 4 2" xfId="25162" xr:uid="{00000000-0005-0000-0000-000011090000}"/>
    <cellStyle name="Millares 3 8 5" xfId="17016" xr:uid="{00000000-0005-0000-0000-000012090000}"/>
    <cellStyle name="Millares 3 9" xfId="1425" xr:uid="{00000000-0005-0000-0000-000013090000}"/>
    <cellStyle name="Millares 3 9 2" xfId="6724" xr:uid="{00000000-0005-0000-0000-000014090000}"/>
    <cellStyle name="Millares 3 9 2 2" xfId="14870" xr:uid="{00000000-0005-0000-0000-000015090000}"/>
    <cellStyle name="Millares 3 9 2 2 2" xfId="31166" xr:uid="{00000000-0005-0000-0000-000016090000}"/>
    <cellStyle name="Millares 3 9 2 3" xfId="23020" xr:uid="{00000000-0005-0000-0000-000017090000}"/>
    <cellStyle name="Millares 3 9 3" xfId="9571" xr:uid="{00000000-0005-0000-0000-000018090000}"/>
    <cellStyle name="Millares 3 9 3 2" xfId="25867" xr:uid="{00000000-0005-0000-0000-000019090000}"/>
    <cellStyle name="Millares 3 9 4" xfId="17721" xr:uid="{00000000-0005-0000-0000-00001A090000}"/>
    <cellStyle name="Millares 4" xfId="31" xr:uid="{00000000-0005-0000-0000-00001B090000}"/>
    <cellStyle name="Millares 4 10" xfId="16328" xr:uid="{00000000-0005-0000-0000-00001C090000}"/>
    <cellStyle name="Millares 4 2" xfId="75" xr:uid="{00000000-0005-0000-0000-00001D090000}"/>
    <cellStyle name="Millares 4 2 2" xfId="165" xr:uid="{00000000-0005-0000-0000-00001E090000}"/>
    <cellStyle name="Millares 4 2 2 2" xfId="509" xr:uid="{00000000-0005-0000-0000-00001F090000}"/>
    <cellStyle name="Millares 4 2 2 2 2" xfId="1215" xr:uid="{00000000-0005-0000-0000-000020090000}"/>
    <cellStyle name="Millares 4 2 2 2 2 2" xfId="2625" xr:uid="{00000000-0005-0000-0000-000021090000}"/>
    <cellStyle name="Millares 4 2 2 2 2 2 2" xfId="7924" xr:uid="{00000000-0005-0000-0000-000022090000}"/>
    <cellStyle name="Millares 4 2 2 2 2 2 2 2" xfId="16070" xr:uid="{00000000-0005-0000-0000-000023090000}"/>
    <cellStyle name="Millares 4 2 2 2 2 2 2 2 2" xfId="32366" xr:uid="{00000000-0005-0000-0000-000024090000}"/>
    <cellStyle name="Millares 4 2 2 2 2 2 2 3" xfId="24220" xr:uid="{00000000-0005-0000-0000-000025090000}"/>
    <cellStyle name="Millares 4 2 2 2 2 2 3" xfId="10771" xr:uid="{00000000-0005-0000-0000-000026090000}"/>
    <cellStyle name="Millares 4 2 2 2 2 2 3 2" xfId="27067" xr:uid="{00000000-0005-0000-0000-000027090000}"/>
    <cellStyle name="Millares 4 2 2 2 2 2 4" xfId="18921" xr:uid="{00000000-0005-0000-0000-000028090000}"/>
    <cellStyle name="Millares 4 2 2 2 2 3" xfId="6514" xr:uid="{00000000-0005-0000-0000-000029090000}"/>
    <cellStyle name="Millares 4 2 2 2 2 3 2" xfId="14660" xr:uid="{00000000-0005-0000-0000-00002A090000}"/>
    <cellStyle name="Millares 4 2 2 2 2 3 2 2" xfId="30956" xr:uid="{00000000-0005-0000-0000-00002B090000}"/>
    <cellStyle name="Millares 4 2 2 2 2 3 3" xfId="22810" xr:uid="{00000000-0005-0000-0000-00002C090000}"/>
    <cellStyle name="Millares 4 2 2 2 2 4" xfId="9361" xr:uid="{00000000-0005-0000-0000-00002D090000}"/>
    <cellStyle name="Millares 4 2 2 2 2 4 2" xfId="25657" xr:uid="{00000000-0005-0000-0000-00002E090000}"/>
    <cellStyle name="Millares 4 2 2 2 2 5" xfId="17511" xr:uid="{00000000-0005-0000-0000-00002F090000}"/>
    <cellStyle name="Millares 4 2 2 2 3" xfId="1920" xr:uid="{00000000-0005-0000-0000-000030090000}"/>
    <cellStyle name="Millares 4 2 2 2 3 2" xfId="7219" xr:uid="{00000000-0005-0000-0000-000031090000}"/>
    <cellStyle name="Millares 4 2 2 2 3 2 2" xfId="15365" xr:uid="{00000000-0005-0000-0000-000032090000}"/>
    <cellStyle name="Millares 4 2 2 2 3 2 2 2" xfId="31661" xr:uid="{00000000-0005-0000-0000-000033090000}"/>
    <cellStyle name="Millares 4 2 2 2 3 2 3" xfId="23515" xr:uid="{00000000-0005-0000-0000-000034090000}"/>
    <cellStyle name="Millares 4 2 2 2 3 3" xfId="10066" xr:uid="{00000000-0005-0000-0000-000035090000}"/>
    <cellStyle name="Millares 4 2 2 2 3 3 2" xfId="26362" xr:uid="{00000000-0005-0000-0000-000036090000}"/>
    <cellStyle name="Millares 4 2 2 2 3 4" xfId="18216" xr:uid="{00000000-0005-0000-0000-000037090000}"/>
    <cellStyle name="Millares 4 2 2 2 4" xfId="5809" xr:uid="{00000000-0005-0000-0000-000038090000}"/>
    <cellStyle name="Millares 4 2 2 2 4 2" xfId="13955" xr:uid="{00000000-0005-0000-0000-000039090000}"/>
    <cellStyle name="Millares 4 2 2 2 4 2 2" xfId="30251" xr:uid="{00000000-0005-0000-0000-00003A090000}"/>
    <cellStyle name="Millares 4 2 2 2 4 3" xfId="22105" xr:uid="{00000000-0005-0000-0000-00003B090000}"/>
    <cellStyle name="Millares 4 2 2 2 5" xfId="8656" xr:uid="{00000000-0005-0000-0000-00003C090000}"/>
    <cellStyle name="Millares 4 2 2 2 5 2" xfId="24952" xr:uid="{00000000-0005-0000-0000-00003D090000}"/>
    <cellStyle name="Millares 4 2 2 2 6" xfId="16806" xr:uid="{00000000-0005-0000-0000-00003E090000}"/>
    <cellStyle name="Millares 4 2 2 3" xfId="871" xr:uid="{00000000-0005-0000-0000-00003F090000}"/>
    <cellStyle name="Millares 4 2 2 3 2" xfId="2281" xr:uid="{00000000-0005-0000-0000-000040090000}"/>
    <cellStyle name="Millares 4 2 2 3 2 2" xfId="7580" xr:uid="{00000000-0005-0000-0000-000041090000}"/>
    <cellStyle name="Millares 4 2 2 3 2 2 2" xfId="15726" xr:uid="{00000000-0005-0000-0000-000042090000}"/>
    <cellStyle name="Millares 4 2 2 3 2 2 2 2" xfId="32022" xr:uid="{00000000-0005-0000-0000-000043090000}"/>
    <cellStyle name="Millares 4 2 2 3 2 2 3" xfId="23876" xr:uid="{00000000-0005-0000-0000-000044090000}"/>
    <cellStyle name="Millares 4 2 2 3 2 3" xfId="10427" xr:uid="{00000000-0005-0000-0000-000045090000}"/>
    <cellStyle name="Millares 4 2 2 3 2 3 2" xfId="26723" xr:uid="{00000000-0005-0000-0000-000046090000}"/>
    <cellStyle name="Millares 4 2 2 3 2 4" xfId="18577" xr:uid="{00000000-0005-0000-0000-000047090000}"/>
    <cellStyle name="Millares 4 2 2 3 3" xfId="6170" xr:uid="{00000000-0005-0000-0000-000048090000}"/>
    <cellStyle name="Millares 4 2 2 3 3 2" xfId="14316" xr:uid="{00000000-0005-0000-0000-000049090000}"/>
    <cellStyle name="Millares 4 2 2 3 3 2 2" xfId="30612" xr:uid="{00000000-0005-0000-0000-00004A090000}"/>
    <cellStyle name="Millares 4 2 2 3 3 3" xfId="22466" xr:uid="{00000000-0005-0000-0000-00004B090000}"/>
    <cellStyle name="Millares 4 2 2 3 4" xfId="9017" xr:uid="{00000000-0005-0000-0000-00004C090000}"/>
    <cellStyle name="Millares 4 2 2 3 4 2" xfId="25313" xr:uid="{00000000-0005-0000-0000-00004D090000}"/>
    <cellStyle name="Millares 4 2 2 3 5" xfId="17167" xr:uid="{00000000-0005-0000-0000-00004E090000}"/>
    <cellStyle name="Millares 4 2 2 4" xfId="1576" xr:uid="{00000000-0005-0000-0000-00004F090000}"/>
    <cellStyle name="Millares 4 2 2 4 2" xfId="6875" xr:uid="{00000000-0005-0000-0000-000050090000}"/>
    <cellStyle name="Millares 4 2 2 4 2 2" xfId="15021" xr:uid="{00000000-0005-0000-0000-000051090000}"/>
    <cellStyle name="Millares 4 2 2 4 2 2 2" xfId="31317" xr:uid="{00000000-0005-0000-0000-000052090000}"/>
    <cellStyle name="Millares 4 2 2 4 2 3" xfId="23171" xr:uid="{00000000-0005-0000-0000-000053090000}"/>
    <cellStyle name="Millares 4 2 2 4 3" xfId="9722" xr:uid="{00000000-0005-0000-0000-000054090000}"/>
    <cellStyle name="Millares 4 2 2 4 3 2" xfId="26018" xr:uid="{00000000-0005-0000-0000-000055090000}"/>
    <cellStyle name="Millares 4 2 2 4 4" xfId="17872" xr:uid="{00000000-0005-0000-0000-000056090000}"/>
    <cellStyle name="Millares 4 2 2 5" xfId="5465" xr:uid="{00000000-0005-0000-0000-000057090000}"/>
    <cellStyle name="Millares 4 2 2 5 2" xfId="13611" xr:uid="{00000000-0005-0000-0000-000058090000}"/>
    <cellStyle name="Millares 4 2 2 5 2 2" xfId="29907" xr:uid="{00000000-0005-0000-0000-000059090000}"/>
    <cellStyle name="Millares 4 2 2 5 3" xfId="21761" xr:uid="{00000000-0005-0000-0000-00005A090000}"/>
    <cellStyle name="Millares 4 2 2 6" xfId="8312" xr:uid="{00000000-0005-0000-0000-00005B090000}"/>
    <cellStyle name="Millares 4 2 2 6 2" xfId="24608" xr:uid="{00000000-0005-0000-0000-00005C090000}"/>
    <cellStyle name="Millares 4 2 2 7" xfId="16462" xr:uid="{00000000-0005-0000-0000-00005D090000}"/>
    <cellStyle name="Millares 4 2 3" xfId="329" xr:uid="{00000000-0005-0000-0000-00005E090000}"/>
    <cellStyle name="Millares 4 2 3 2" xfId="673" xr:uid="{00000000-0005-0000-0000-00005F090000}"/>
    <cellStyle name="Millares 4 2 3 2 2" xfId="1379" xr:uid="{00000000-0005-0000-0000-000060090000}"/>
    <cellStyle name="Millares 4 2 3 2 2 2" xfId="2789" xr:uid="{00000000-0005-0000-0000-000061090000}"/>
    <cellStyle name="Millares 4 2 3 2 2 2 2" xfId="8088" xr:uid="{00000000-0005-0000-0000-000062090000}"/>
    <cellStyle name="Millares 4 2 3 2 2 2 2 2" xfId="16234" xr:uid="{00000000-0005-0000-0000-000063090000}"/>
    <cellStyle name="Millares 4 2 3 2 2 2 2 2 2" xfId="32530" xr:uid="{00000000-0005-0000-0000-000064090000}"/>
    <cellStyle name="Millares 4 2 3 2 2 2 2 3" xfId="24384" xr:uid="{00000000-0005-0000-0000-000065090000}"/>
    <cellStyle name="Millares 4 2 3 2 2 2 3" xfId="10935" xr:uid="{00000000-0005-0000-0000-000066090000}"/>
    <cellStyle name="Millares 4 2 3 2 2 2 3 2" xfId="27231" xr:uid="{00000000-0005-0000-0000-000067090000}"/>
    <cellStyle name="Millares 4 2 3 2 2 2 4" xfId="19085" xr:uid="{00000000-0005-0000-0000-000068090000}"/>
    <cellStyle name="Millares 4 2 3 2 2 3" xfId="6678" xr:uid="{00000000-0005-0000-0000-000069090000}"/>
    <cellStyle name="Millares 4 2 3 2 2 3 2" xfId="14824" xr:uid="{00000000-0005-0000-0000-00006A090000}"/>
    <cellStyle name="Millares 4 2 3 2 2 3 2 2" xfId="31120" xr:uid="{00000000-0005-0000-0000-00006B090000}"/>
    <cellStyle name="Millares 4 2 3 2 2 3 3" xfId="22974" xr:uid="{00000000-0005-0000-0000-00006C090000}"/>
    <cellStyle name="Millares 4 2 3 2 2 4" xfId="9525" xr:uid="{00000000-0005-0000-0000-00006D090000}"/>
    <cellStyle name="Millares 4 2 3 2 2 4 2" xfId="25821" xr:uid="{00000000-0005-0000-0000-00006E090000}"/>
    <cellStyle name="Millares 4 2 3 2 2 5" xfId="17675" xr:uid="{00000000-0005-0000-0000-00006F090000}"/>
    <cellStyle name="Millares 4 2 3 2 3" xfId="2084" xr:uid="{00000000-0005-0000-0000-000070090000}"/>
    <cellStyle name="Millares 4 2 3 2 3 2" xfId="7383" xr:uid="{00000000-0005-0000-0000-000071090000}"/>
    <cellStyle name="Millares 4 2 3 2 3 2 2" xfId="15529" xr:uid="{00000000-0005-0000-0000-000072090000}"/>
    <cellStyle name="Millares 4 2 3 2 3 2 2 2" xfId="31825" xr:uid="{00000000-0005-0000-0000-000073090000}"/>
    <cellStyle name="Millares 4 2 3 2 3 2 3" xfId="23679" xr:uid="{00000000-0005-0000-0000-000074090000}"/>
    <cellStyle name="Millares 4 2 3 2 3 3" xfId="10230" xr:uid="{00000000-0005-0000-0000-000075090000}"/>
    <cellStyle name="Millares 4 2 3 2 3 3 2" xfId="26526" xr:uid="{00000000-0005-0000-0000-000076090000}"/>
    <cellStyle name="Millares 4 2 3 2 3 4" xfId="18380" xr:uid="{00000000-0005-0000-0000-000077090000}"/>
    <cellStyle name="Millares 4 2 3 2 4" xfId="5973" xr:uid="{00000000-0005-0000-0000-000078090000}"/>
    <cellStyle name="Millares 4 2 3 2 4 2" xfId="14119" xr:uid="{00000000-0005-0000-0000-000079090000}"/>
    <cellStyle name="Millares 4 2 3 2 4 2 2" xfId="30415" xr:uid="{00000000-0005-0000-0000-00007A090000}"/>
    <cellStyle name="Millares 4 2 3 2 4 3" xfId="22269" xr:uid="{00000000-0005-0000-0000-00007B090000}"/>
    <cellStyle name="Millares 4 2 3 2 5" xfId="8820" xr:uid="{00000000-0005-0000-0000-00007C090000}"/>
    <cellStyle name="Millares 4 2 3 2 5 2" xfId="25116" xr:uid="{00000000-0005-0000-0000-00007D090000}"/>
    <cellStyle name="Millares 4 2 3 2 6" xfId="16970" xr:uid="{00000000-0005-0000-0000-00007E090000}"/>
    <cellStyle name="Millares 4 2 3 3" xfId="1035" xr:uid="{00000000-0005-0000-0000-00007F090000}"/>
    <cellStyle name="Millares 4 2 3 3 2" xfId="2445" xr:uid="{00000000-0005-0000-0000-000080090000}"/>
    <cellStyle name="Millares 4 2 3 3 2 2" xfId="7744" xr:uid="{00000000-0005-0000-0000-000081090000}"/>
    <cellStyle name="Millares 4 2 3 3 2 2 2" xfId="15890" xr:uid="{00000000-0005-0000-0000-000082090000}"/>
    <cellStyle name="Millares 4 2 3 3 2 2 2 2" xfId="32186" xr:uid="{00000000-0005-0000-0000-000083090000}"/>
    <cellStyle name="Millares 4 2 3 3 2 2 3" xfId="24040" xr:uid="{00000000-0005-0000-0000-000084090000}"/>
    <cellStyle name="Millares 4 2 3 3 2 3" xfId="10591" xr:uid="{00000000-0005-0000-0000-000085090000}"/>
    <cellStyle name="Millares 4 2 3 3 2 3 2" xfId="26887" xr:uid="{00000000-0005-0000-0000-000086090000}"/>
    <cellStyle name="Millares 4 2 3 3 2 4" xfId="18741" xr:uid="{00000000-0005-0000-0000-000087090000}"/>
    <cellStyle name="Millares 4 2 3 3 3" xfId="6334" xr:uid="{00000000-0005-0000-0000-000088090000}"/>
    <cellStyle name="Millares 4 2 3 3 3 2" xfId="14480" xr:uid="{00000000-0005-0000-0000-000089090000}"/>
    <cellStyle name="Millares 4 2 3 3 3 2 2" xfId="30776" xr:uid="{00000000-0005-0000-0000-00008A090000}"/>
    <cellStyle name="Millares 4 2 3 3 3 3" xfId="22630" xr:uid="{00000000-0005-0000-0000-00008B090000}"/>
    <cellStyle name="Millares 4 2 3 3 4" xfId="9181" xr:uid="{00000000-0005-0000-0000-00008C090000}"/>
    <cellStyle name="Millares 4 2 3 3 4 2" xfId="25477" xr:uid="{00000000-0005-0000-0000-00008D090000}"/>
    <cellStyle name="Millares 4 2 3 3 5" xfId="17331" xr:uid="{00000000-0005-0000-0000-00008E090000}"/>
    <cellStyle name="Millares 4 2 3 4" xfId="1740" xr:uid="{00000000-0005-0000-0000-00008F090000}"/>
    <cellStyle name="Millares 4 2 3 4 2" xfId="7039" xr:uid="{00000000-0005-0000-0000-000090090000}"/>
    <cellStyle name="Millares 4 2 3 4 2 2" xfId="15185" xr:uid="{00000000-0005-0000-0000-000091090000}"/>
    <cellStyle name="Millares 4 2 3 4 2 2 2" xfId="31481" xr:uid="{00000000-0005-0000-0000-000092090000}"/>
    <cellStyle name="Millares 4 2 3 4 2 3" xfId="23335" xr:uid="{00000000-0005-0000-0000-000093090000}"/>
    <cellStyle name="Millares 4 2 3 4 3" xfId="9886" xr:uid="{00000000-0005-0000-0000-000094090000}"/>
    <cellStyle name="Millares 4 2 3 4 3 2" xfId="26182" xr:uid="{00000000-0005-0000-0000-000095090000}"/>
    <cellStyle name="Millares 4 2 3 4 4" xfId="18036" xr:uid="{00000000-0005-0000-0000-000096090000}"/>
    <cellStyle name="Millares 4 2 3 5" xfId="5629" xr:uid="{00000000-0005-0000-0000-000097090000}"/>
    <cellStyle name="Millares 4 2 3 5 2" xfId="13775" xr:uid="{00000000-0005-0000-0000-000098090000}"/>
    <cellStyle name="Millares 4 2 3 5 2 2" xfId="30071" xr:uid="{00000000-0005-0000-0000-000099090000}"/>
    <cellStyle name="Millares 4 2 3 5 3" xfId="21925" xr:uid="{00000000-0005-0000-0000-00009A090000}"/>
    <cellStyle name="Millares 4 2 3 6" xfId="8476" xr:uid="{00000000-0005-0000-0000-00009B090000}"/>
    <cellStyle name="Millares 4 2 3 6 2" xfId="24772" xr:uid="{00000000-0005-0000-0000-00009C090000}"/>
    <cellStyle name="Millares 4 2 3 7" xfId="16626" xr:uid="{00000000-0005-0000-0000-00009D090000}"/>
    <cellStyle name="Millares 4 2 4" xfId="419" xr:uid="{00000000-0005-0000-0000-00009E090000}"/>
    <cellStyle name="Millares 4 2 4 2" xfId="1125" xr:uid="{00000000-0005-0000-0000-00009F090000}"/>
    <cellStyle name="Millares 4 2 4 2 2" xfId="2535" xr:uid="{00000000-0005-0000-0000-0000A0090000}"/>
    <cellStyle name="Millares 4 2 4 2 2 2" xfId="7834" xr:uid="{00000000-0005-0000-0000-0000A1090000}"/>
    <cellStyle name="Millares 4 2 4 2 2 2 2" xfId="15980" xr:uid="{00000000-0005-0000-0000-0000A2090000}"/>
    <cellStyle name="Millares 4 2 4 2 2 2 2 2" xfId="32276" xr:uid="{00000000-0005-0000-0000-0000A3090000}"/>
    <cellStyle name="Millares 4 2 4 2 2 2 3" xfId="24130" xr:uid="{00000000-0005-0000-0000-0000A4090000}"/>
    <cellStyle name="Millares 4 2 4 2 2 3" xfId="10681" xr:uid="{00000000-0005-0000-0000-0000A5090000}"/>
    <cellStyle name="Millares 4 2 4 2 2 3 2" xfId="26977" xr:uid="{00000000-0005-0000-0000-0000A6090000}"/>
    <cellStyle name="Millares 4 2 4 2 2 4" xfId="18831" xr:uid="{00000000-0005-0000-0000-0000A7090000}"/>
    <cellStyle name="Millares 4 2 4 2 3" xfId="6424" xr:uid="{00000000-0005-0000-0000-0000A8090000}"/>
    <cellStyle name="Millares 4 2 4 2 3 2" xfId="14570" xr:uid="{00000000-0005-0000-0000-0000A9090000}"/>
    <cellStyle name="Millares 4 2 4 2 3 2 2" xfId="30866" xr:uid="{00000000-0005-0000-0000-0000AA090000}"/>
    <cellStyle name="Millares 4 2 4 2 3 3" xfId="22720" xr:uid="{00000000-0005-0000-0000-0000AB090000}"/>
    <cellStyle name="Millares 4 2 4 2 4" xfId="9271" xr:uid="{00000000-0005-0000-0000-0000AC090000}"/>
    <cellStyle name="Millares 4 2 4 2 4 2" xfId="25567" xr:uid="{00000000-0005-0000-0000-0000AD090000}"/>
    <cellStyle name="Millares 4 2 4 2 5" xfId="17421" xr:uid="{00000000-0005-0000-0000-0000AE090000}"/>
    <cellStyle name="Millares 4 2 4 3" xfId="1830" xr:uid="{00000000-0005-0000-0000-0000AF090000}"/>
    <cellStyle name="Millares 4 2 4 3 2" xfId="7129" xr:uid="{00000000-0005-0000-0000-0000B0090000}"/>
    <cellStyle name="Millares 4 2 4 3 2 2" xfId="15275" xr:uid="{00000000-0005-0000-0000-0000B1090000}"/>
    <cellStyle name="Millares 4 2 4 3 2 2 2" xfId="31571" xr:uid="{00000000-0005-0000-0000-0000B2090000}"/>
    <cellStyle name="Millares 4 2 4 3 2 3" xfId="23425" xr:uid="{00000000-0005-0000-0000-0000B3090000}"/>
    <cellStyle name="Millares 4 2 4 3 3" xfId="9976" xr:uid="{00000000-0005-0000-0000-0000B4090000}"/>
    <cellStyle name="Millares 4 2 4 3 3 2" xfId="26272" xr:uid="{00000000-0005-0000-0000-0000B5090000}"/>
    <cellStyle name="Millares 4 2 4 3 4" xfId="18126" xr:uid="{00000000-0005-0000-0000-0000B6090000}"/>
    <cellStyle name="Millares 4 2 4 4" xfId="5719" xr:uid="{00000000-0005-0000-0000-0000B7090000}"/>
    <cellStyle name="Millares 4 2 4 4 2" xfId="13865" xr:uid="{00000000-0005-0000-0000-0000B8090000}"/>
    <cellStyle name="Millares 4 2 4 4 2 2" xfId="30161" xr:uid="{00000000-0005-0000-0000-0000B9090000}"/>
    <cellStyle name="Millares 4 2 4 4 3" xfId="22015" xr:uid="{00000000-0005-0000-0000-0000BA090000}"/>
    <cellStyle name="Millares 4 2 4 5" xfId="8566" xr:uid="{00000000-0005-0000-0000-0000BB090000}"/>
    <cellStyle name="Millares 4 2 4 5 2" xfId="24862" xr:uid="{00000000-0005-0000-0000-0000BC090000}"/>
    <cellStyle name="Millares 4 2 4 6" xfId="16716" xr:uid="{00000000-0005-0000-0000-0000BD090000}"/>
    <cellStyle name="Millares 4 2 5" xfId="781" xr:uid="{00000000-0005-0000-0000-0000BE090000}"/>
    <cellStyle name="Millares 4 2 5 2" xfId="2191" xr:uid="{00000000-0005-0000-0000-0000BF090000}"/>
    <cellStyle name="Millares 4 2 5 2 2" xfId="7490" xr:uid="{00000000-0005-0000-0000-0000C0090000}"/>
    <cellStyle name="Millares 4 2 5 2 2 2" xfId="15636" xr:uid="{00000000-0005-0000-0000-0000C1090000}"/>
    <cellStyle name="Millares 4 2 5 2 2 2 2" xfId="31932" xr:uid="{00000000-0005-0000-0000-0000C2090000}"/>
    <cellStyle name="Millares 4 2 5 2 2 3" xfId="23786" xr:uid="{00000000-0005-0000-0000-0000C3090000}"/>
    <cellStyle name="Millares 4 2 5 2 3" xfId="10337" xr:uid="{00000000-0005-0000-0000-0000C4090000}"/>
    <cellStyle name="Millares 4 2 5 2 3 2" xfId="26633" xr:uid="{00000000-0005-0000-0000-0000C5090000}"/>
    <cellStyle name="Millares 4 2 5 2 4" xfId="18487" xr:uid="{00000000-0005-0000-0000-0000C6090000}"/>
    <cellStyle name="Millares 4 2 5 3" xfId="6080" xr:uid="{00000000-0005-0000-0000-0000C7090000}"/>
    <cellStyle name="Millares 4 2 5 3 2" xfId="14226" xr:uid="{00000000-0005-0000-0000-0000C8090000}"/>
    <cellStyle name="Millares 4 2 5 3 2 2" xfId="30522" xr:uid="{00000000-0005-0000-0000-0000C9090000}"/>
    <cellStyle name="Millares 4 2 5 3 3" xfId="22376" xr:uid="{00000000-0005-0000-0000-0000CA090000}"/>
    <cellStyle name="Millares 4 2 5 4" xfId="8927" xr:uid="{00000000-0005-0000-0000-0000CB090000}"/>
    <cellStyle name="Millares 4 2 5 4 2" xfId="25223" xr:uid="{00000000-0005-0000-0000-0000CC090000}"/>
    <cellStyle name="Millares 4 2 5 5" xfId="17077" xr:uid="{00000000-0005-0000-0000-0000CD090000}"/>
    <cellStyle name="Millares 4 2 6" xfId="1486" xr:uid="{00000000-0005-0000-0000-0000CE090000}"/>
    <cellStyle name="Millares 4 2 6 2" xfId="6785" xr:uid="{00000000-0005-0000-0000-0000CF090000}"/>
    <cellStyle name="Millares 4 2 6 2 2" xfId="14931" xr:uid="{00000000-0005-0000-0000-0000D0090000}"/>
    <cellStyle name="Millares 4 2 6 2 2 2" xfId="31227" xr:uid="{00000000-0005-0000-0000-0000D1090000}"/>
    <cellStyle name="Millares 4 2 6 2 3" xfId="23081" xr:uid="{00000000-0005-0000-0000-0000D2090000}"/>
    <cellStyle name="Millares 4 2 6 3" xfId="9632" xr:uid="{00000000-0005-0000-0000-0000D3090000}"/>
    <cellStyle name="Millares 4 2 6 3 2" xfId="25928" xr:uid="{00000000-0005-0000-0000-0000D4090000}"/>
    <cellStyle name="Millares 4 2 6 4" xfId="17782" xr:uid="{00000000-0005-0000-0000-0000D5090000}"/>
    <cellStyle name="Millares 4 2 7" xfId="5375" xr:uid="{00000000-0005-0000-0000-0000D6090000}"/>
    <cellStyle name="Millares 4 2 7 2" xfId="13521" xr:uid="{00000000-0005-0000-0000-0000D7090000}"/>
    <cellStyle name="Millares 4 2 7 2 2" xfId="29817" xr:uid="{00000000-0005-0000-0000-0000D8090000}"/>
    <cellStyle name="Millares 4 2 7 3" xfId="21671" xr:uid="{00000000-0005-0000-0000-0000D9090000}"/>
    <cellStyle name="Millares 4 2 8" xfId="8222" xr:uid="{00000000-0005-0000-0000-0000DA090000}"/>
    <cellStyle name="Millares 4 2 8 2" xfId="24518" xr:uid="{00000000-0005-0000-0000-0000DB090000}"/>
    <cellStyle name="Millares 4 2 9" xfId="16372" xr:uid="{00000000-0005-0000-0000-0000DC090000}"/>
    <cellStyle name="Millares 4 3" xfId="121" xr:uid="{00000000-0005-0000-0000-0000DD090000}"/>
    <cellStyle name="Millares 4 3 2" xfId="465" xr:uid="{00000000-0005-0000-0000-0000DE090000}"/>
    <cellStyle name="Millares 4 3 2 2" xfId="1171" xr:uid="{00000000-0005-0000-0000-0000DF090000}"/>
    <cellStyle name="Millares 4 3 2 2 2" xfId="2581" xr:uid="{00000000-0005-0000-0000-0000E0090000}"/>
    <cellStyle name="Millares 4 3 2 2 2 2" xfId="7880" xr:uid="{00000000-0005-0000-0000-0000E1090000}"/>
    <cellStyle name="Millares 4 3 2 2 2 2 2" xfId="16026" xr:uid="{00000000-0005-0000-0000-0000E2090000}"/>
    <cellStyle name="Millares 4 3 2 2 2 2 2 2" xfId="32322" xr:uid="{00000000-0005-0000-0000-0000E3090000}"/>
    <cellStyle name="Millares 4 3 2 2 2 2 3" xfId="24176" xr:uid="{00000000-0005-0000-0000-0000E4090000}"/>
    <cellStyle name="Millares 4 3 2 2 2 3" xfId="10727" xr:uid="{00000000-0005-0000-0000-0000E5090000}"/>
    <cellStyle name="Millares 4 3 2 2 2 3 2" xfId="27023" xr:uid="{00000000-0005-0000-0000-0000E6090000}"/>
    <cellStyle name="Millares 4 3 2 2 2 4" xfId="18877" xr:uid="{00000000-0005-0000-0000-0000E7090000}"/>
    <cellStyle name="Millares 4 3 2 2 3" xfId="6470" xr:uid="{00000000-0005-0000-0000-0000E8090000}"/>
    <cellStyle name="Millares 4 3 2 2 3 2" xfId="14616" xr:uid="{00000000-0005-0000-0000-0000E9090000}"/>
    <cellStyle name="Millares 4 3 2 2 3 2 2" xfId="30912" xr:uid="{00000000-0005-0000-0000-0000EA090000}"/>
    <cellStyle name="Millares 4 3 2 2 3 3" xfId="22766" xr:uid="{00000000-0005-0000-0000-0000EB090000}"/>
    <cellStyle name="Millares 4 3 2 2 4" xfId="9317" xr:uid="{00000000-0005-0000-0000-0000EC090000}"/>
    <cellStyle name="Millares 4 3 2 2 4 2" xfId="25613" xr:uid="{00000000-0005-0000-0000-0000ED090000}"/>
    <cellStyle name="Millares 4 3 2 2 5" xfId="17467" xr:uid="{00000000-0005-0000-0000-0000EE090000}"/>
    <cellStyle name="Millares 4 3 2 3" xfId="1876" xr:uid="{00000000-0005-0000-0000-0000EF090000}"/>
    <cellStyle name="Millares 4 3 2 3 2" xfId="7175" xr:uid="{00000000-0005-0000-0000-0000F0090000}"/>
    <cellStyle name="Millares 4 3 2 3 2 2" xfId="15321" xr:uid="{00000000-0005-0000-0000-0000F1090000}"/>
    <cellStyle name="Millares 4 3 2 3 2 2 2" xfId="31617" xr:uid="{00000000-0005-0000-0000-0000F2090000}"/>
    <cellStyle name="Millares 4 3 2 3 2 3" xfId="23471" xr:uid="{00000000-0005-0000-0000-0000F3090000}"/>
    <cellStyle name="Millares 4 3 2 3 3" xfId="10022" xr:uid="{00000000-0005-0000-0000-0000F4090000}"/>
    <cellStyle name="Millares 4 3 2 3 3 2" xfId="26318" xr:uid="{00000000-0005-0000-0000-0000F5090000}"/>
    <cellStyle name="Millares 4 3 2 3 4" xfId="18172" xr:uid="{00000000-0005-0000-0000-0000F6090000}"/>
    <cellStyle name="Millares 4 3 2 4" xfId="5765" xr:uid="{00000000-0005-0000-0000-0000F7090000}"/>
    <cellStyle name="Millares 4 3 2 4 2" xfId="13911" xr:uid="{00000000-0005-0000-0000-0000F8090000}"/>
    <cellStyle name="Millares 4 3 2 4 2 2" xfId="30207" xr:uid="{00000000-0005-0000-0000-0000F9090000}"/>
    <cellStyle name="Millares 4 3 2 4 3" xfId="22061" xr:uid="{00000000-0005-0000-0000-0000FA090000}"/>
    <cellStyle name="Millares 4 3 2 5" xfId="8612" xr:uid="{00000000-0005-0000-0000-0000FB090000}"/>
    <cellStyle name="Millares 4 3 2 5 2" xfId="24908" xr:uid="{00000000-0005-0000-0000-0000FC090000}"/>
    <cellStyle name="Millares 4 3 2 6" xfId="16762" xr:uid="{00000000-0005-0000-0000-0000FD090000}"/>
    <cellStyle name="Millares 4 3 3" xfId="827" xr:uid="{00000000-0005-0000-0000-0000FE090000}"/>
    <cellStyle name="Millares 4 3 3 2" xfId="2237" xr:uid="{00000000-0005-0000-0000-0000FF090000}"/>
    <cellStyle name="Millares 4 3 3 2 2" xfId="7536" xr:uid="{00000000-0005-0000-0000-0000000A0000}"/>
    <cellStyle name="Millares 4 3 3 2 2 2" xfId="15682" xr:uid="{00000000-0005-0000-0000-0000010A0000}"/>
    <cellStyle name="Millares 4 3 3 2 2 2 2" xfId="31978" xr:uid="{00000000-0005-0000-0000-0000020A0000}"/>
    <cellStyle name="Millares 4 3 3 2 2 3" xfId="23832" xr:uid="{00000000-0005-0000-0000-0000030A0000}"/>
    <cellStyle name="Millares 4 3 3 2 3" xfId="10383" xr:uid="{00000000-0005-0000-0000-0000040A0000}"/>
    <cellStyle name="Millares 4 3 3 2 3 2" xfId="26679" xr:uid="{00000000-0005-0000-0000-0000050A0000}"/>
    <cellStyle name="Millares 4 3 3 2 4" xfId="18533" xr:uid="{00000000-0005-0000-0000-0000060A0000}"/>
    <cellStyle name="Millares 4 3 3 3" xfId="6126" xr:uid="{00000000-0005-0000-0000-0000070A0000}"/>
    <cellStyle name="Millares 4 3 3 3 2" xfId="14272" xr:uid="{00000000-0005-0000-0000-0000080A0000}"/>
    <cellStyle name="Millares 4 3 3 3 2 2" xfId="30568" xr:uid="{00000000-0005-0000-0000-0000090A0000}"/>
    <cellStyle name="Millares 4 3 3 3 3" xfId="22422" xr:uid="{00000000-0005-0000-0000-00000A0A0000}"/>
    <cellStyle name="Millares 4 3 3 4" xfId="8973" xr:uid="{00000000-0005-0000-0000-00000B0A0000}"/>
    <cellStyle name="Millares 4 3 3 4 2" xfId="25269" xr:uid="{00000000-0005-0000-0000-00000C0A0000}"/>
    <cellStyle name="Millares 4 3 3 5" xfId="17123" xr:uid="{00000000-0005-0000-0000-00000D0A0000}"/>
    <cellStyle name="Millares 4 3 4" xfId="1532" xr:uid="{00000000-0005-0000-0000-00000E0A0000}"/>
    <cellStyle name="Millares 4 3 4 2" xfId="6831" xr:uid="{00000000-0005-0000-0000-00000F0A0000}"/>
    <cellStyle name="Millares 4 3 4 2 2" xfId="14977" xr:uid="{00000000-0005-0000-0000-0000100A0000}"/>
    <cellStyle name="Millares 4 3 4 2 2 2" xfId="31273" xr:uid="{00000000-0005-0000-0000-0000110A0000}"/>
    <cellStyle name="Millares 4 3 4 2 3" xfId="23127" xr:uid="{00000000-0005-0000-0000-0000120A0000}"/>
    <cellStyle name="Millares 4 3 4 3" xfId="9678" xr:uid="{00000000-0005-0000-0000-0000130A0000}"/>
    <cellStyle name="Millares 4 3 4 3 2" xfId="25974" xr:uid="{00000000-0005-0000-0000-0000140A0000}"/>
    <cellStyle name="Millares 4 3 4 4" xfId="17828" xr:uid="{00000000-0005-0000-0000-0000150A0000}"/>
    <cellStyle name="Millares 4 3 5" xfId="5421" xr:uid="{00000000-0005-0000-0000-0000160A0000}"/>
    <cellStyle name="Millares 4 3 5 2" xfId="13567" xr:uid="{00000000-0005-0000-0000-0000170A0000}"/>
    <cellStyle name="Millares 4 3 5 2 2" xfId="29863" xr:uid="{00000000-0005-0000-0000-0000180A0000}"/>
    <cellStyle name="Millares 4 3 5 3" xfId="21717" xr:uid="{00000000-0005-0000-0000-0000190A0000}"/>
    <cellStyle name="Millares 4 3 6" xfId="8268" xr:uid="{00000000-0005-0000-0000-00001A0A0000}"/>
    <cellStyle name="Millares 4 3 6 2" xfId="24564" xr:uid="{00000000-0005-0000-0000-00001B0A0000}"/>
    <cellStyle name="Millares 4 3 7" xfId="16418" xr:uid="{00000000-0005-0000-0000-00001C0A0000}"/>
    <cellStyle name="Millares 4 4" xfId="285" xr:uid="{00000000-0005-0000-0000-00001D0A0000}"/>
    <cellStyle name="Millares 4 4 2" xfId="629" xr:uid="{00000000-0005-0000-0000-00001E0A0000}"/>
    <cellStyle name="Millares 4 4 2 2" xfId="1335" xr:uid="{00000000-0005-0000-0000-00001F0A0000}"/>
    <cellStyle name="Millares 4 4 2 2 2" xfId="2745" xr:uid="{00000000-0005-0000-0000-0000200A0000}"/>
    <cellStyle name="Millares 4 4 2 2 2 2" xfId="8044" xr:uid="{00000000-0005-0000-0000-0000210A0000}"/>
    <cellStyle name="Millares 4 4 2 2 2 2 2" xfId="16190" xr:uid="{00000000-0005-0000-0000-0000220A0000}"/>
    <cellStyle name="Millares 4 4 2 2 2 2 2 2" xfId="32486" xr:uid="{00000000-0005-0000-0000-0000230A0000}"/>
    <cellStyle name="Millares 4 4 2 2 2 2 3" xfId="24340" xr:uid="{00000000-0005-0000-0000-0000240A0000}"/>
    <cellStyle name="Millares 4 4 2 2 2 3" xfId="10891" xr:uid="{00000000-0005-0000-0000-0000250A0000}"/>
    <cellStyle name="Millares 4 4 2 2 2 3 2" xfId="27187" xr:uid="{00000000-0005-0000-0000-0000260A0000}"/>
    <cellStyle name="Millares 4 4 2 2 2 4" xfId="19041" xr:uid="{00000000-0005-0000-0000-0000270A0000}"/>
    <cellStyle name="Millares 4 4 2 2 3" xfId="6634" xr:uid="{00000000-0005-0000-0000-0000280A0000}"/>
    <cellStyle name="Millares 4 4 2 2 3 2" xfId="14780" xr:uid="{00000000-0005-0000-0000-0000290A0000}"/>
    <cellStyle name="Millares 4 4 2 2 3 2 2" xfId="31076" xr:uid="{00000000-0005-0000-0000-00002A0A0000}"/>
    <cellStyle name="Millares 4 4 2 2 3 3" xfId="22930" xr:uid="{00000000-0005-0000-0000-00002B0A0000}"/>
    <cellStyle name="Millares 4 4 2 2 4" xfId="9481" xr:uid="{00000000-0005-0000-0000-00002C0A0000}"/>
    <cellStyle name="Millares 4 4 2 2 4 2" xfId="25777" xr:uid="{00000000-0005-0000-0000-00002D0A0000}"/>
    <cellStyle name="Millares 4 4 2 2 5" xfId="17631" xr:uid="{00000000-0005-0000-0000-00002E0A0000}"/>
    <cellStyle name="Millares 4 4 2 3" xfId="2040" xr:uid="{00000000-0005-0000-0000-00002F0A0000}"/>
    <cellStyle name="Millares 4 4 2 3 2" xfId="7339" xr:uid="{00000000-0005-0000-0000-0000300A0000}"/>
    <cellStyle name="Millares 4 4 2 3 2 2" xfId="15485" xr:uid="{00000000-0005-0000-0000-0000310A0000}"/>
    <cellStyle name="Millares 4 4 2 3 2 2 2" xfId="31781" xr:uid="{00000000-0005-0000-0000-0000320A0000}"/>
    <cellStyle name="Millares 4 4 2 3 2 3" xfId="23635" xr:uid="{00000000-0005-0000-0000-0000330A0000}"/>
    <cellStyle name="Millares 4 4 2 3 3" xfId="10186" xr:uid="{00000000-0005-0000-0000-0000340A0000}"/>
    <cellStyle name="Millares 4 4 2 3 3 2" xfId="26482" xr:uid="{00000000-0005-0000-0000-0000350A0000}"/>
    <cellStyle name="Millares 4 4 2 3 4" xfId="18336" xr:uid="{00000000-0005-0000-0000-0000360A0000}"/>
    <cellStyle name="Millares 4 4 2 4" xfId="5929" xr:uid="{00000000-0005-0000-0000-0000370A0000}"/>
    <cellStyle name="Millares 4 4 2 4 2" xfId="14075" xr:uid="{00000000-0005-0000-0000-0000380A0000}"/>
    <cellStyle name="Millares 4 4 2 4 2 2" xfId="30371" xr:uid="{00000000-0005-0000-0000-0000390A0000}"/>
    <cellStyle name="Millares 4 4 2 4 3" xfId="22225" xr:uid="{00000000-0005-0000-0000-00003A0A0000}"/>
    <cellStyle name="Millares 4 4 2 5" xfId="8776" xr:uid="{00000000-0005-0000-0000-00003B0A0000}"/>
    <cellStyle name="Millares 4 4 2 5 2" xfId="25072" xr:uid="{00000000-0005-0000-0000-00003C0A0000}"/>
    <cellStyle name="Millares 4 4 2 6" xfId="16926" xr:uid="{00000000-0005-0000-0000-00003D0A0000}"/>
    <cellStyle name="Millares 4 4 3" xfId="991" xr:uid="{00000000-0005-0000-0000-00003E0A0000}"/>
    <cellStyle name="Millares 4 4 3 2" xfId="2401" xr:uid="{00000000-0005-0000-0000-00003F0A0000}"/>
    <cellStyle name="Millares 4 4 3 2 2" xfId="7700" xr:uid="{00000000-0005-0000-0000-0000400A0000}"/>
    <cellStyle name="Millares 4 4 3 2 2 2" xfId="15846" xr:uid="{00000000-0005-0000-0000-0000410A0000}"/>
    <cellStyle name="Millares 4 4 3 2 2 2 2" xfId="32142" xr:uid="{00000000-0005-0000-0000-0000420A0000}"/>
    <cellStyle name="Millares 4 4 3 2 2 3" xfId="23996" xr:uid="{00000000-0005-0000-0000-0000430A0000}"/>
    <cellStyle name="Millares 4 4 3 2 3" xfId="10547" xr:uid="{00000000-0005-0000-0000-0000440A0000}"/>
    <cellStyle name="Millares 4 4 3 2 3 2" xfId="26843" xr:uid="{00000000-0005-0000-0000-0000450A0000}"/>
    <cellStyle name="Millares 4 4 3 2 4" xfId="18697" xr:uid="{00000000-0005-0000-0000-0000460A0000}"/>
    <cellStyle name="Millares 4 4 3 3" xfId="6290" xr:uid="{00000000-0005-0000-0000-0000470A0000}"/>
    <cellStyle name="Millares 4 4 3 3 2" xfId="14436" xr:uid="{00000000-0005-0000-0000-0000480A0000}"/>
    <cellStyle name="Millares 4 4 3 3 2 2" xfId="30732" xr:uid="{00000000-0005-0000-0000-0000490A0000}"/>
    <cellStyle name="Millares 4 4 3 3 3" xfId="22586" xr:uid="{00000000-0005-0000-0000-00004A0A0000}"/>
    <cellStyle name="Millares 4 4 3 4" xfId="9137" xr:uid="{00000000-0005-0000-0000-00004B0A0000}"/>
    <cellStyle name="Millares 4 4 3 4 2" xfId="25433" xr:uid="{00000000-0005-0000-0000-00004C0A0000}"/>
    <cellStyle name="Millares 4 4 3 5" xfId="17287" xr:uid="{00000000-0005-0000-0000-00004D0A0000}"/>
    <cellStyle name="Millares 4 4 4" xfId="1696" xr:uid="{00000000-0005-0000-0000-00004E0A0000}"/>
    <cellStyle name="Millares 4 4 4 2" xfId="6995" xr:uid="{00000000-0005-0000-0000-00004F0A0000}"/>
    <cellStyle name="Millares 4 4 4 2 2" xfId="15141" xr:uid="{00000000-0005-0000-0000-0000500A0000}"/>
    <cellStyle name="Millares 4 4 4 2 2 2" xfId="31437" xr:uid="{00000000-0005-0000-0000-0000510A0000}"/>
    <cellStyle name="Millares 4 4 4 2 3" xfId="23291" xr:uid="{00000000-0005-0000-0000-0000520A0000}"/>
    <cellStyle name="Millares 4 4 4 3" xfId="9842" xr:uid="{00000000-0005-0000-0000-0000530A0000}"/>
    <cellStyle name="Millares 4 4 4 3 2" xfId="26138" xr:uid="{00000000-0005-0000-0000-0000540A0000}"/>
    <cellStyle name="Millares 4 4 4 4" xfId="17992" xr:uid="{00000000-0005-0000-0000-0000550A0000}"/>
    <cellStyle name="Millares 4 4 5" xfId="5585" xr:uid="{00000000-0005-0000-0000-0000560A0000}"/>
    <cellStyle name="Millares 4 4 5 2" xfId="13731" xr:uid="{00000000-0005-0000-0000-0000570A0000}"/>
    <cellStyle name="Millares 4 4 5 2 2" xfId="30027" xr:uid="{00000000-0005-0000-0000-0000580A0000}"/>
    <cellStyle name="Millares 4 4 5 3" xfId="21881" xr:uid="{00000000-0005-0000-0000-0000590A0000}"/>
    <cellStyle name="Millares 4 4 6" xfId="8432" xr:uid="{00000000-0005-0000-0000-00005A0A0000}"/>
    <cellStyle name="Millares 4 4 6 2" xfId="24728" xr:uid="{00000000-0005-0000-0000-00005B0A0000}"/>
    <cellStyle name="Millares 4 4 7" xfId="16582" xr:uid="{00000000-0005-0000-0000-00005C0A0000}"/>
    <cellStyle name="Millares 4 5" xfId="375" xr:uid="{00000000-0005-0000-0000-00005D0A0000}"/>
    <cellStyle name="Millares 4 5 2" xfId="1081" xr:uid="{00000000-0005-0000-0000-00005E0A0000}"/>
    <cellStyle name="Millares 4 5 2 2" xfId="2491" xr:uid="{00000000-0005-0000-0000-00005F0A0000}"/>
    <cellStyle name="Millares 4 5 2 2 2" xfId="7790" xr:uid="{00000000-0005-0000-0000-0000600A0000}"/>
    <cellStyle name="Millares 4 5 2 2 2 2" xfId="15936" xr:uid="{00000000-0005-0000-0000-0000610A0000}"/>
    <cellStyle name="Millares 4 5 2 2 2 2 2" xfId="32232" xr:uid="{00000000-0005-0000-0000-0000620A0000}"/>
    <cellStyle name="Millares 4 5 2 2 2 3" xfId="24086" xr:uid="{00000000-0005-0000-0000-0000630A0000}"/>
    <cellStyle name="Millares 4 5 2 2 3" xfId="10637" xr:uid="{00000000-0005-0000-0000-0000640A0000}"/>
    <cellStyle name="Millares 4 5 2 2 3 2" xfId="26933" xr:uid="{00000000-0005-0000-0000-0000650A0000}"/>
    <cellStyle name="Millares 4 5 2 2 4" xfId="18787" xr:uid="{00000000-0005-0000-0000-0000660A0000}"/>
    <cellStyle name="Millares 4 5 2 3" xfId="6380" xr:uid="{00000000-0005-0000-0000-0000670A0000}"/>
    <cellStyle name="Millares 4 5 2 3 2" xfId="14526" xr:uid="{00000000-0005-0000-0000-0000680A0000}"/>
    <cellStyle name="Millares 4 5 2 3 2 2" xfId="30822" xr:uid="{00000000-0005-0000-0000-0000690A0000}"/>
    <cellStyle name="Millares 4 5 2 3 3" xfId="22676" xr:uid="{00000000-0005-0000-0000-00006A0A0000}"/>
    <cellStyle name="Millares 4 5 2 4" xfId="9227" xr:uid="{00000000-0005-0000-0000-00006B0A0000}"/>
    <cellStyle name="Millares 4 5 2 4 2" xfId="25523" xr:uid="{00000000-0005-0000-0000-00006C0A0000}"/>
    <cellStyle name="Millares 4 5 2 5" xfId="17377" xr:uid="{00000000-0005-0000-0000-00006D0A0000}"/>
    <cellStyle name="Millares 4 5 3" xfId="1786" xr:uid="{00000000-0005-0000-0000-00006E0A0000}"/>
    <cellStyle name="Millares 4 5 3 2" xfId="7085" xr:uid="{00000000-0005-0000-0000-00006F0A0000}"/>
    <cellStyle name="Millares 4 5 3 2 2" xfId="15231" xr:uid="{00000000-0005-0000-0000-0000700A0000}"/>
    <cellStyle name="Millares 4 5 3 2 2 2" xfId="31527" xr:uid="{00000000-0005-0000-0000-0000710A0000}"/>
    <cellStyle name="Millares 4 5 3 2 3" xfId="23381" xr:uid="{00000000-0005-0000-0000-0000720A0000}"/>
    <cellStyle name="Millares 4 5 3 3" xfId="9932" xr:uid="{00000000-0005-0000-0000-0000730A0000}"/>
    <cellStyle name="Millares 4 5 3 3 2" xfId="26228" xr:uid="{00000000-0005-0000-0000-0000740A0000}"/>
    <cellStyle name="Millares 4 5 3 4" xfId="18082" xr:uid="{00000000-0005-0000-0000-0000750A0000}"/>
    <cellStyle name="Millares 4 5 4" xfId="5675" xr:uid="{00000000-0005-0000-0000-0000760A0000}"/>
    <cellStyle name="Millares 4 5 4 2" xfId="13821" xr:uid="{00000000-0005-0000-0000-0000770A0000}"/>
    <cellStyle name="Millares 4 5 4 2 2" xfId="30117" xr:uid="{00000000-0005-0000-0000-0000780A0000}"/>
    <cellStyle name="Millares 4 5 4 3" xfId="21971" xr:uid="{00000000-0005-0000-0000-0000790A0000}"/>
    <cellStyle name="Millares 4 5 5" xfId="8522" xr:uid="{00000000-0005-0000-0000-00007A0A0000}"/>
    <cellStyle name="Millares 4 5 5 2" xfId="24818" xr:uid="{00000000-0005-0000-0000-00007B0A0000}"/>
    <cellStyle name="Millares 4 5 6" xfId="16672" xr:uid="{00000000-0005-0000-0000-00007C0A0000}"/>
    <cellStyle name="Millares 4 6" xfId="737" xr:uid="{00000000-0005-0000-0000-00007D0A0000}"/>
    <cellStyle name="Millares 4 6 2" xfId="2147" xr:uid="{00000000-0005-0000-0000-00007E0A0000}"/>
    <cellStyle name="Millares 4 6 2 2" xfId="7446" xr:uid="{00000000-0005-0000-0000-00007F0A0000}"/>
    <cellStyle name="Millares 4 6 2 2 2" xfId="15592" xr:uid="{00000000-0005-0000-0000-0000800A0000}"/>
    <cellStyle name="Millares 4 6 2 2 2 2" xfId="31888" xr:uid="{00000000-0005-0000-0000-0000810A0000}"/>
    <cellStyle name="Millares 4 6 2 2 3" xfId="23742" xr:uid="{00000000-0005-0000-0000-0000820A0000}"/>
    <cellStyle name="Millares 4 6 2 3" xfId="10293" xr:uid="{00000000-0005-0000-0000-0000830A0000}"/>
    <cellStyle name="Millares 4 6 2 3 2" xfId="26589" xr:uid="{00000000-0005-0000-0000-0000840A0000}"/>
    <cellStyle name="Millares 4 6 2 4" xfId="18443" xr:uid="{00000000-0005-0000-0000-0000850A0000}"/>
    <cellStyle name="Millares 4 6 3" xfId="6036" xr:uid="{00000000-0005-0000-0000-0000860A0000}"/>
    <cellStyle name="Millares 4 6 3 2" xfId="14182" xr:uid="{00000000-0005-0000-0000-0000870A0000}"/>
    <cellStyle name="Millares 4 6 3 2 2" xfId="30478" xr:uid="{00000000-0005-0000-0000-0000880A0000}"/>
    <cellStyle name="Millares 4 6 3 3" xfId="22332" xr:uid="{00000000-0005-0000-0000-0000890A0000}"/>
    <cellStyle name="Millares 4 6 4" xfId="8883" xr:uid="{00000000-0005-0000-0000-00008A0A0000}"/>
    <cellStyle name="Millares 4 6 4 2" xfId="25179" xr:uid="{00000000-0005-0000-0000-00008B0A0000}"/>
    <cellStyle name="Millares 4 6 5" xfId="17033" xr:uid="{00000000-0005-0000-0000-00008C0A0000}"/>
    <cellStyle name="Millares 4 7" xfId="1442" xr:uid="{00000000-0005-0000-0000-00008D0A0000}"/>
    <cellStyle name="Millares 4 7 2" xfId="6741" xr:uid="{00000000-0005-0000-0000-00008E0A0000}"/>
    <cellStyle name="Millares 4 7 2 2" xfId="14887" xr:uid="{00000000-0005-0000-0000-00008F0A0000}"/>
    <cellStyle name="Millares 4 7 2 2 2" xfId="31183" xr:uid="{00000000-0005-0000-0000-0000900A0000}"/>
    <cellStyle name="Millares 4 7 2 3" xfId="23037" xr:uid="{00000000-0005-0000-0000-0000910A0000}"/>
    <cellStyle name="Millares 4 7 3" xfId="9588" xr:uid="{00000000-0005-0000-0000-0000920A0000}"/>
    <cellStyle name="Millares 4 7 3 2" xfId="25884" xr:uid="{00000000-0005-0000-0000-0000930A0000}"/>
    <cellStyle name="Millares 4 7 4" xfId="17738" xr:uid="{00000000-0005-0000-0000-0000940A0000}"/>
    <cellStyle name="Millares 4 8" xfId="5331" xr:uid="{00000000-0005-0000-0000-0000950A0000}"/>
    <cellStyle name="Millares 4 8 2" xfId="13477" xr:uid="{00000000-0005-0000-0000-0000960A0000}"/>
    <cellStyle name="Millares 4 8 2 2" xfId="29773" xr:uid="{00000000-0005-0000-0000-0000970A0000}"/>
    <cellStyle name="Millares 4 8 3" xfId="21627" xr:uid="{00000000-0005-0000-0000-0000980A0000}"/>
    <cellStyle name="Millares 4 9" xfId="8178" xr:uid="{00000000-0005-0000-0000-0000990A0000}"/>
    <cellStyle name="Millares 4 9 2" xfId="24474" xr:uid="{00000000-0005-0000-0000-00009A0A0000}"/>
    <cellStyle name="Millares 5" xfId="53" xr:uid="{00000000-0005-0000-0000-00009B0A0000}"/>
    <cellStyle name="Millares 5 2" xfId="143" xr:uid="{00000000-0005-0000-0000-00009C0A0000}"/>
    <cellStyle name="Millares 5 2 2" xfId="487" xr:uid="{00000000-0005-0000-0000-00009D0A0000}"/>
    <cellStyle name="Millares 5 2 2 2" xfId="1193" xr:uid="{00000000-0005-0000-0000-00009E0A0000}"/>
    <cellStyle name="Millares 5 2 2 2 2" xfId="2603" xr:uid="{00000000-0005-0000-0000-00009F0A0000}"/>
    <cellStyle name="Millares 5 2 2 2 2 2" xfId="7902" xr:uid="{00000000-0005-0000-0000-0000A00A0000}"/>
    <cellStyle name="Millares 5 2 2 2 2 2 2" xfId="16048" xr:uid="{00000000-0005-0000-0000-0000A10A0000}"/>
    <cellStyle name="Millares 5 2 2 2 2 2 2 2" xfId="32344" xr:uid="{00000000-0005-0000-0000-0000A20A0000}"/>
    <cellStyle name="Millares 5 2 2 2 2 2 3" xfId="24198" xr:uid="{00000000-0005-0000-0000-0000A30A0000}"/>
    <cellStyle name="Millares 5 2 2 2 2 3" xfId="10749" xr:uid="{00000000-0005-0000-0000-0000A40A0000}"/>
    <cellStyle name="Millares 5 2 2 2 2 3 2" xfId="27045" xr:uid="{00000000-0005-0000-0000-0000A50A0000}"/>
    <cellStyle name="Millares 5 2 2 2 2 4" xfId="18899" xr:uid="{00000000-0005-0000-0000-0000A60A0000}"/>
    <cellStyle name="Millares 5 2 2 2 3" xfId="6492" xr:uid="{00000000-0005-0000-0000-0000A70A0000}"/>
    <cellStyle name="Millares 5 2 2 2 3 2" xfId="14638" xr:uid="{00000000-0005-0000-0000-0000A80A0000}"/>
    <cellStyle name="Millares 5 2 2 2 3 2 2" xfId="30934" xr:uid="{00000000-0005-0000-0000-0000A90A0000}"/>
    <cellStyle name="Millares 5 2 2 2 3 3" xfId="22788" xr:uid="{00000000-0005-0000-0000-0000AA0A0000}"/>
    <cellStyle name="Millares 5 2 2 2 4" xfId="9339" xr:uid="{00000000-0005-0000-0000-0000AB0A0000}"/>
    <cellStyle name="Millares 5 2 2 2 4 2" xfId="25635" xr:uid="{00000000-0005-0000-0000-0000AC0A0000}"/>
    <cellStyle name="Millares 5 2 2 2 5" xfId="17489" xr:uid="{00000000-0005-0000-0000-0000AD0A0000}"/>
    <cellStyle name="Millares 5 2 2 3" xfId="1898" xr:uid="{00000000-0005-0000-0000-0000AE0A0000}"/>
    <cellStyle name="Millares 5 2 2 3 2" xfId="7197" xr:uid="{00000000-0005-0000-0000-0000AF0A0000}"/>
    <cellStyle name="Millares 5 2 2 3 2 2" xfId="15343" xr:uid="{00000000-0005-0000-0000-0000B00A0000}"/>
    <cellStyle name="Millares 5 2 2 3 2 2 2" xfId="31639" xr:uid="{00000000-0005-0000-0000-0000B10A0000}"/>
    <cellStyle name="Millares 5 2 2 3 2 3" xfId="23493" xr:uid="{00000000-0005-0000-0000-0000B20A0000}"/>
    <cellStyle name="Millares 5 2 2 3 3" xfId="10044" xr:uid="{00000000-0005-0000-0000-0000B30A0000}"/>
    <cellStyle name="Millares 5 2 2 3 3 2" xfId="26340" xr:uid="{00000000-0005-0000-0000-0000B40A0000}"/>
    <cellStyle name="Millares 5 2 2 3 4" xfId="18194" xr:uid="{00000000-0005-0000-0000-0000B50A0000}"/>
    <cellStyle name="Millares 5 2 2 4" xfId="5787" xr:uid="{00000000-0005-0000-0000-0000B60A0000}"/>
    <cellStyle name="Millares 5 2 2 4 2" xfId="13933" xr:uid="{00000000-0005-0000-0000-0000B70A0000}"/>
    <cellStyle name="Millares 5 2 2 4 2 2" xfId="30229" xr:uid="{00000000-0005-0000-0000-0000B80A0000}"/>
    <cellStyle name="Millares 5 2 2 4 3" xfId="22083" xr:uid="{00000000-0005-0000-0000-0000B90A0000}"/>
    <cellStyle name="Millares 5 2 2 5" xfId="8634" xr:uid="{00000000-0005-0000-0000-0000BA0A0000}"/>
    <cellStyle name="Millares 5 2 2 5 2" xfId="24930" xr:uid="{00000000-0005-0000-0000-0000BB0A0000}"/>
    <cellStyle name="Millares 5 2 2 6" xfId="16784" xr:uid="{00000000-0005-0000-0000-0000BC0A0000}"/>
    <cellStyle name="Millares 5 2 3" xfId="849" xr:uid="{00000000-0005-0000-0000-0000BD0A0000}"/>
    <cellStyle name="Millares 5 2 3 2" xfId="2259" xr:uid="{00000000-0005-0000-0000-0000BE0A0000}"/>
    <cellStyle name="Millares 5 2 3 2 2" xfId="7558" xr:uid="{00000000-0005-0000-0000-0000BF0A0000}"/>
    <cellStyle name="Millares 5 2 3 2 2 2" xfId="15704" xr:uid="{00000000-0005-0000-0000-0000C00A0000}"/>
    <cellStyle name="Millares 5 2 3 2 2 2 2" xfId="32000" xr:uid="{00000000-0005-0000-0000-0000C10A0000}"/>
    <cellStyle name="Millares 5 2 3 2 2 3" xfId="23854" xr:uid="{00000000-0005-0000-0000-0000C20A0000}"/>
    <cellStyle name="Millares 5 2 3 2 3" xfId="10405" xr:uid="{00000000-0005-0000-0000-0000C30A0000}"/>
    <cellStyle name="Millares 5 2 3 2 3 2" xfId="26701" xr:uid="{00000000-0005-0000-0000-0000C40A0000}"/>
    <cellStyle name="Millares 5 2 3 2 4" xfId="18555" xr:uid="{00000000-0005-0000-0000-0000C50A0000}"/>
    <cellStyle name="Millares 5 2 3 3" xfId="6148" xr:uid="{00000000-0005-0000-0000-0000C60A0000}"/>
    <cellStyle name="Millares 5 2 3 3 2" xfId="14294" xr:uid="{00000000-0005-0000-0000-0000C70A0000}"/>
    <cellStyle name="Millares 5 2 3 3 2 2" xfId="30590" xr:uid="{00000000-0005-0000-0000-0000C80A0000}"/>
    <cellStyle name="Millares 5 2 3 3 3" xfId="22444" xr:uid="{00000000-0005-0000-0000-0000C90A0000}"/>
    <cellStyle name="Millares 5 2 3 4" xfId="8995" xr:uid="{00000000-0005-0000-0000-0000CA0A0000}"/>
    <cellStyle name="Millares 5 2 3 4 2" xfId="25291" xr:uid="{00000000-0005-0000-0000-0000CB0A0000}"/>
    <cellStyle name="Millares 5 2 3 5" xfId="17145" xr:uid="{00000000-0005-0000-0000-0000CC0A0000}"/>
    <cellStyle name="Millares 5 2 4" xfId="1554" xr:uid="{00000000-0005-0000-0000-0000CD0A0000}"/>
    <cellStyle name="Millares 5 2 4 2" xfId="6853" xr:uid="{00000000-0005-0000-0000-0000CE0A0000}"/>
    <cellStyle name="Millares 5 2 4 2 2" xfId="14999" xr:uid="{00000000-0005-0000-0000-0000CF0A0000}"/>
    <cellStyle name="Millares 5 2 4 2 2 2" xfId="31295" xr:uid="{00000000-0005-0000-0000-0000D00A0000}"/>
    <cellStyle name="Millares 5 2 4 2 3" xfId="23149" xr:uid="{00000000-0005-0000-0000-0000D10A0000}"/>
    <cellStyle name="Millares 5 2 4 3" xfId="9700" xr:uid="{00000000-0005-0000-0000-0000D20A0000}"/>
    <cellStyle name="Millares 5 2 4 3 2" xfId="25996" xr:uid="{00000000-0005-0000-0000-0000D30A0000}"/>
    <cellStyle name="Millares 5 2 4 4" xfId="17850" xr:uid="{00000000-0005-0000-0000-0000D40A0000}"/>
    <cellStyle name="Millares 5 2 5" xfId="5443" xr:uid="{00000000-0005-0000-0000-0000D50A0000}"/>
    <cellStyle name="Millares 5 2 5 2" xfId="13589" xr:uid="{00000000-0005-0000-0000-0000D60A0000}"/>
    <cellStyle name="Millares 5 2 5 2 2" xfId="29885" xr:uid="{00000000-0005-0000-0000-0000D70A0000}"/>
    <cellStyle name="Millares 5 2 5 3" xfId="21739" xr:uid="{00000000-0005-0000-0000-0000D80A0000}"/>
    <cellStyle name="Millares 5 2 6" xfId="8290" xr:uid="{00000000-0005-0000-0000-0000D90A0000}"/>
    <cellStyle name="Millares 5 2 6 2" xfId="24586" xr:uid="{00000000-0005-0000-0000-0000DA0A0000}"/>
    <cellStyle name="Millares 5 2 7" xfId="16440" xr:uid="{00000000-0005-0000-0000-0000DB0A0000}"/>
    <cellStyle name="Millares 5 3" xfId="307" xr:uid="{00000000-0005-0000-0000-0000DC0A0000}"/>
    <cellStyle name="Millares 5 3 2" xfId="651" xr:uid="{00000000-0005-0000-0000-0000DD0A0000}"/>
    <cellStyle name="Millares 5 3 2 2" xfId="1357" xr:uid="{00000000-0005-0000-0000-0000DE0A0000}"/>
    <cellStyle name="Millares 5 3 2 2 2" xfId="2767" xr:uid="{00000000-0005-0000-0000-0000DF0A0000}"/>
    <cellStyle name="Millares 5 3 2 2 2 2" xfId="8066" xr:uid="{00000000-0005-0000-0000-0000E00A0000}"/>
    <cellStyle name="Millares 5 3 2 2 2 2 2" xfId="16212" xr:uid="{00000000-0005-0000-0000-0000E10A0000}"/>
    <cellStyle name="Millares 5 3 2 2 2 2 2 2" xfId="32508" xr:uid="{00000000-0005-0000-0000-0000E20A0000}"/>
    <cellStyle name="Millares 5 3 2 2 2 2 3" xfId="24362" xr:uid="{00000000-0005-0000-0000-0000E30A0000}"/>
    <cellStyle name="Millares 5 3 2 2 2 3" xfId="10913" xr:uid="{00000000-0005-0000-0000-0000E40A0000}"/>
    <cellStyle name="Millares 5 3 2 2 2 3 2" xfId="27209" xr:uid="{00000000-0005-0000-0000-0000E50A0000}"/>
    <cellStyle name="Millares 5 3 2 2 2 4" xfId="19063" xr:uid="{00000000-0005-0000-0000-0000E60A0000}"/>
    <cellStyle name="Millares 5 3 2 2 3" xfId="6656" xr:uid="{00000000-0005-0000-0000-0000E70A0000}"/>
    <cellStyle name="Millares 5 3 2 2 3 2" xfId="14802" xr:uid="{00000000-0005-0000-0000-0000E80A0000}"/>
    <cellStyle name="Millares 5 3 2 2 3 2 2" xfId="31098" xr:uid="{00000000-0005-0000-0000-0000E90A0000}"/>
    <cellStyle name="Millares 5 3 2 2 3 3" xfId="22952" xr:uid="{00000000-0005-0000-0000-0000EA0A0000}"/>
    <cellStyle name="Millares 5 3 2 2 4" xfId="9503" xr:uid="{00000000-0005-0000-0000-0000EB0A0000}"/>
    <cellStyle name="Millares 5 3 2 2 4 2" xfId="25799" xr:uid="{00000000-0005-0000-0000-0000EC0A0000}"/>
    <cellStyle name="Millares 5 3 2 2 5" xfId="17653" xr:uid="{00000000-0005-0000-0000-0000ED0A0000}"/>
    <cellStyle name="Millares 5 3 2 3" xfId="2062" xr:uid="{00000000-0005-0000-0000-0000EE0A0000}"/>
    <cellStyle name="Millares 5 3 2 3 2" xfId="7361" xr:uid="{00000000-0005-0000-0000-0000EF0A0000}"/>
    <cellStyle name="Millares 5 3 2 3 2 2" xfId="15507" xr:uid="{00000000-0005-0000-0000-0000F00A0000}"/>
    <cellStyle name="Millares 5 3 2 3 2 2 2" xfId="31803" xr:uid="{00000000-0005-0000-0000-0000F10A0000}"/>
    <cellStyle name="Millares 5 3 2 3 2 3" xfId="23657" xr:uid="{00000000-0005-0000-0000-0000F20A0000}"/>
    <cellStyle name="Millares 5 3 2 3 3" xfId="10208" xr:uid="{00000000-0005-0000-0000-0000F30A0000}"/>
    <cellStyle name="Millares 5 3 2 3 3 2" xfId="26504" xr:uid="{00000000-0005-0000-0000-0000F40A0000}"/>
    <cellStyle name="Millares 5 3 2 3 4" xfId="18358" xr:uid="{00000000-0005-0000-0000-0000F50A0000}"/>
    <cellStyle name="Millares 5 3 2 4" xfId="5951" xr:uid="{00000000-0005-0000-0000-0000F60A0000}"/>
    <cellStyle name="Millares 5 3 2 4 2" xfId="14097" xr:uid="{00000000-0005-0000-0000-0000F70A0000}"/>
    <cellStyle name="Millares 5 3 2 4 2 2" xfId="30393" xr:uid="{00000000-0005-0000-0000-0000F80A0000}"/>
    <cellStyle name="Millares 5 3 2 4 3" xfId="22247" xr:uid="{00000000-0005-0000-0000-0000F90A0000}"/>
    <cellStyle name="Millares 5 3 2 5" xfId="8798" xr:uid="{00000000-0005-0000-0000-0000FA0A0000}"/>
    <cellStyle name="Millares 5 3 2 5 2" xfId="25094" xr:uid="{00000000-0005-0000-0000-0000FB0A0000}"/>
    <cellStyle name="Millares 5 3 2 6" xfId="16948" xr:uid="{00000000-0005-0000-0000-0000FC0A0000}"/>
    <cellStyle name="Millares 5 3 3" xfId="1013" xr:uid="{00000000-0005-0000-0000-0000FD0A0000}"/>
    <cellStyle name="Millares 5 3 3 2" xfId="2423" xr:uid="{00000000-0005-0000-0000-0000FE0A0000}"/>
    <cellStyle name="Millares 5 3 3 2 2" xfId="7722" xr:uid="{00000000-0005-0000-0000-0000FF0A0000}"/>
    <cellStyle name="Millares 5 3 3 2 2 2" xfId="15868" xr:uid="{00000000-0005-0000-0000-0000000B0000}"/>
    <cellStyle name="Millares 5 3 3 2 2 2 2" xfId="32164" xr:uid="{00000000-0005-0000-0000-0000010B0000}"/>
    <cellStyle name="Millares 5 3 3 2 2 3" xfId="24018" xr:uid="{00000000-0005-0000-0000-0000020B0000}"/>
    <cellStyle name="Millares 5 3 3 2 3" xfId="10569" xr:uid="{00000000-0005-0000-0000-0000030B0000}"/>
    <cellStyle name="Millares 5 3 3 2 3 2" xfId="26865" xr:uid="{00000000-0005-0000-0000-0000040B0000}"/>
    <cellStyle name="Millares 5 3 3 2 4" xfId="18719" xr:uid="{00000000-0005-0000-0000-0000050B0000}"/>
    <cellStyle name="Millares 5 3 3 3" xfId="6312" xr:uid="{00000000-0005-0000-0000-0000060B0000}"/>
    <cellStyle name="Millares 5 3 3 3 2" xfId="14458" xr:uid="{00000000-0005-0000-0000-0000070B0000}"/>
    <cellStyle name="Millares 5 3 3 3 2 2" xfId="30754" xr:uid="{00000000-0005-0000-0000-0000080B0000}"/>
    <cellStyle name="Millares 5 3 3 3 3" xfId="22608" xr:uid="{00000000-0005-0000-0000-0000090B0000}"/>
    <cellStyle name="Millares 5 3 3 4" xfId="9159" xr:uid="{00000000-0005-0000-0000-00000A0B0000}"/>
    <cellStyle name="Millares 5 3 3 4 2" xfId="25455" xr:uid="{00000000-0005-0000-0000-00000B0B0000}"/>
    <cellStyle name="Millares 5 3 3 5" xfId="17309" xr:uid="{00000000-0005-0000-0000-00000C0B0000}"/>
    <cellStyle name="Millares 5 3 4" xfId="1718" xr:uid="{00000000-0005-0000-0000-00000D0B0000}"/>
    <cellStyle name="Millares 5 3 4 2" xfId="7017" xr:uid="{00000000-0005-0000-0000-00000E0B0000}"/>
    <cellStyle name="Millares 5 3 4 2 2" xfId="15163" xr:uid="{00000000-0005-0000-0000-00000F0B0000}"/>
    <cellStyle name="Millares 5 3 4 2 2 2" xfId="31459" xr:uid="{00000000-0005-0000-0000-0000100B0000}"/>
    <cellStyle name="Millares 5 3 4 2 3" xfId="23313" xr:uid="{00000000-0005-0000-0000-0000110B0000}"/>
    <cellStyle name="Millares 5 3 4 3" xfId="9864" xr:uid="{00000000-0005-0000-0000-0000120B0000}"/>
    <cellStyle name="Millares 5 3 4 3 2" xfId="26160" xr:uid="{00000000-0005-0000-0000-0000130B0000}"/>
    <cellStyle name="Millares 5 3 4 4" xfId="18014" xr:uid="{00000000-0005-0000-0000-0000140B0000}"/>
    <cellStyle name="Millares 5 3 5" xfId="5607" xr:uid="{00000000-0005-0000-0000-0000150B0000}"/>
    <cellStyle name="Millares 5 3 5 2" xfId="13753" xr:uid="{00000000-0005-0000-0000-0000160B0000}"/>
    <cellStyle name="Millares 5 3 5 2 2" xfId="30049" xr:uid="{00000000-0005-0000-0000-0000170B0000}"/>
    <cellStyle name="Millares 5 3 5 3" xfId="21903" xr:uid="{00000000-0005-0000-0000-0000180B0000}"/>
    <cellStyle name="Millares 5 3 6" xfId="8454" xr:uid="{00000000-0005-0000-0000-0000190B0000}"/>
    <cellStyle name="Millares 5 3 6 2" xfId="24750" xr:uid="{00000000-0005-0000-0000-00001A0B0000}"/>
    <cellStyle name="Millares 5 3 7" xfId="16604" xr:uid="{00000000-0005-0000-0000-00001B0B0000}"/>
    <cellStyle name="Millares 5 4" xfId="397" xr:uid="{00000000-0005-0000-0000-00001C0B0000}"/>
    <cellStyle name="Millares 5 4 2" xfId="1103" xr:uid="{00000000-0005-0000-0000-00001D0B0000}"/>
    <cellStyle name="Millares 5 4 2 2" xfId="2513" xr:uid="{00000000-0005-0000-0000-00001E0B0000}"/>
    <cellStyle name="Millares 5 4 2 2 2" xfId="7812" xr:uid="{00000000-0005-0000-0000-00001F0B0000}"/>
    <cellStyle name="Millares 5 4 2 2 2 2" xfId="15958" xr:uid="{00000000-0005-0000-0000-0000200B0000}"/>
    <cellStyle name="Millares 5 4 2 2 2 2 2" xfId="32254" xr:uid="{00000000-0005-0000-0000-0000210B0000}"/>
    <cellStyle name="Millares 5 4 2 2 2 3" xfId="24108" xr:uid="{00000000-0005-0000-0000-0000220B0000}"/>
    <cellStyle name="Millares 5 4 2 2 3" xfId="10659" xr:uid="{00000000-0005-0000-0000-0000230B0000}"/>
    <cellStyle name="Millares 5 4 2 2 3 2" xfId="26955" xr:uid="{00000000-0005-0000-0000-0000240B0000}"/>
    <cellStyle name="Millares 5 4 2 2 4" xfId="18809" xr:uid="{00000000-0005-0000-0000-0000250B0000}"/>
    <cellStyle name="Millares 5 4 2 3" xfId="6402" xr:uid="{00000000-0005-0000-0000-0000260B0000}"/>
    <cellStyle name="Millares 5 4 2 3 2" xfId="14548" xr:uid="{00000000-0005-0000-0000-0000270B0000}"/>
    <cellStyle name="Millares 5 4 2 3 2 2" xfId="30844" xr:uid="{00000000-0005-0000-0000-0000280B0000}"/>
    <cellStyle name="Millares 5 4 2 3 3" xfId="22698" xr:uid="{00000000-0005-0000-0000-0000290B0000}"/>
    <cellStyle name="Millares 5 4 2 4" xfId="9249" xr:uid="{00000000-0005-0000-0000-00002A0B0000}"/>
    <cellStyle name="Millares 5 4 2 4 2" xfId="25545" xr:uid="{00000000-0005-0000-0000-00002B0B0000}"/>
    <cellStyle name="Millares 5 4 2 5" xfId="17399" xr:uid="{00000000-0005-0000-0000-00002C0B0000}"/>
    <cellStyle name="Millares 5 4 3" xfId="1808" xr:uid="{00000000-0005-0000-0000-00002D0B0000}"/>
    <cellStyle name="Millares 5 4 3 2" xfId="7107" xr:uid="{00000000-0005-0000-0000-00002E0B0000}"/>
    <cellStyle name="Millares 5 4 3 2 2" xfId="15253" xr:uid="{00000000-0005-0000-0000-00002F0B0000}"/>
    <cellStyle name="Millares 5 4 3 2 2 2" xfId="31549" xr:uid="{00000000-0005-0000-0000-0000300B0000}"/>
    <cellStyle name="Millares 5 4 3 2 3" xfId="23403" xr:uid="{00000000-0005-0000-0000-0000310B0000}"/>
    <cellStyle name="Millares 5 4 3 3" xfId="9954" xr:uid="{00000000-0005-0000-0000-0000320B0000}"/>
    <cellStyle name="Millares 5 4 3 3 2" xfId="26250" xr:uid="{00000000-0005-0000-0000-0000330B0000}"/>
    <cellStyle name="Millares 5 4 3 4" xfId="18104" xr:uid="{00000000-0005-0000-0000-0000340B0000}"/>
    <cellStyle name="Millares 5 4 4" xfId="5697" xr:uid="{00000000-0005-0000-0000-0000350B0000}"/>
    <cellStyle name="Millares 5 4 4 2" xfId="13843" xr:uid="{00000000-0005-0000-0000-0000360B0000}"/>
    <cellStyle name="Millares 5 4 4 2 2" xfId="30139" xr:uid="{00000000-0005-0000-0000-0000370B0000}"/>
    <cellStyle name="Millares 5 4 4 3" xfId="21993" xr:uid="{00000000-0005-0000-0000-0000380B0000}"/>
    <cellStyle name="Millares 5 4 5" xfId="8544" xr:uid="{00000000-0005-0000-0000-0000390B0000}"/>
    <cellStyle name="Millares 5 4 5 2" xfId="24840" xr:uid="{00000000-0005-0000-0000-00003A0B0000}"/>
    <cellStyle name="Millares 5 4 6" xfId="16694" xr:uid="{00000000-0005-0000-0000-00003B0B0000}"/>
    <cellStyle name="Millares 5 5" xfId="759" xr:uid="{00000000-0005-0000-0000-00003C0B0000}"/>
    <cellStyle name="Millares 5 5 2" xfId="2169" xr:uid="{00000000-0005-0000-0000-00003D0B0000}"/>
    <cellStyle name="Millares 5 5 2 2" xfId="7468" xr:uid="{00000000-0005-0000-0000-00003E0B0000}"/>
    <cellStyle name="Millares 5 5 2 2 2" xfId="15614" xr:uid="{00000000-0005-0000-0000-00003F0B0000}"/>
    <cellStyle name="Millares 5 5 2 2 2 2" xfId="31910" xr:uid="{00000000-0005-0000-0000-0000400B0000}"/>
    <cellStyle name="Millares 5 5 2 2 3" xfId="23764" xr:uid="{00000000-0005-0000-0000-0000410B0000}"/>
    <cellStyle name="Millares 5 5 2 3" xfId="10315" xr:uid="{00000000-0005-0000-0000-0000420B0000}"/>
    <cellStyle name="Millares 5 5 2 3 2" xfId="26611" xr:uid="{00000000-0005-0000-0000-0000430B0000}"/>
    <cellStyle name="Millares 5 5 2 4" xfId="18465" xr:uid="{00000000-0005-0000-0000-0000440B0000}"/>
    <cellStyle name="Millares 5 5 3" xfId="6058" xr:uid="{00000000-0005-0000-0000-0000450B0000}"/>
    <cellStyle name="Millares 5 5 3 2" xfId="14204" xr:uid="{00000000-0005-0000-0000-0000460B0000}"/>
    <cellStyle name="Millares 5 5 3 2 2" xfId="30500" xr:uid="{00000000-0005-0000-0000-0000470B0000}"/>
    <cellStyle name="Millares 5 5 3 3" xfId="22354" xr:uid="{00000000-0005-0000-0000-0000480B0000}"/>
    <cellStyle name="Millares 5 5 4" xfId="8905" xr:uid="{00000000-0005-0000-0000-0000490B0000}"/>
    <cellStyle name="Millares 5 5 4 2" xfId="25201" xr:uid="{00000000-0005-0000-0000-00004A0B0000}"/>
    <cellStyle name="Millares 5 5 5" xfId="17055" xr:uid="{00000000-0005-0000-0000-00004B0B0000}"/>
    <cellStyle name="Millares 5 6" xfId="1464" xr:uid="{00000000-0005-0000-0000-00004C0B0000}"/>
    <cellStyle name="Millares 5 6 2" xfId="6763" xr:uid="{00000000-0005-0000-0000-00004D0B0000}"/>
    <cellStyle name="Millares 5 6 2 2" xfId="14909" xr:uid="{00000000-0005-0000-0000-00004E0B0000}"/>
    <cellStyle name="Millares 5 6 2 2 2" xfId="31205" xr:uid="{00000000-0005-0000-0000-00004F0B0000}"/>
    <cellStyle name="Millares 5 6 2 3" xfId="23059" xr:uid="{00000000-0005-0000-0000-0000500B0000}"/>
    <cellStyle name="Millares 5 6 3" xfId="9610" xr:uid="{00000000-0005-0000-0000-0000510B0000}"/>
    <cellStyle name="Millares 5 6 3 2" xfId="25906" xr:uid="{00000000-0005-0000-0000-0000520B0000}"/>
    <cellStyle name="Millares 5 6 4" xfId="17760" xr:uid="{00000000-0005-0000-0000-0000530B0000}"/>
    <cellStyle name="Millares 5 7" xfId="5353" xr:uid="{00000000-0005-0000-0000-0000540B0000}"/>
    <cellStyle name="Millares 5 7 2" xfId="13499" xr:uid="{00000000-0005-0000-0000-0000550B0000}"/>
    <cellStyle name="Millares 5 7 2 2" xfId="29795" xr:uid="{00000000-0005-0000-0000-0000560B0000}"/>
    <cellStyle name="Millares 5 7 3" xfId="21649" xr:uid="{00000000-0005-0000-0000-0000570B0000}"/>
    <cellStyle name="Millares 5 8" xfId="8200" xr:uid="{00000000-0005-0000-0000-0000580B0000}"/>
    <cellStyle name="Millares 5 8 2" xfId="24496" xr:uid="{00000000-0005-0000-0000-0000590B0000}"/>
    <cellStyle name="Millares 5 9" xfId="16350" xr:uid="{00000000-0005-0000-0000-00005A0B0000}"/>
    <cellStyle name="Millares 6" xfId="99" xr:uid="{00000000-0005-0000-0000-00005B0B0000}"/>
    <cellStyle name="Millares 6 2" xfId="443" xr:uid="{00000000-0005-0000-0000-00005C0B0000}"/>
    <cellStyle name="Millares 6 2 2" xfId="1149" xr:uid="{00000000-0005-0000-0000-00005D0B0000}"/>
    <cellStyle name="Millares 6 2 2 2" xfId="2559" xr:uid="{00000000-0005-0000-0000-00005E0B0000}"/>
    <cellStyle name="Millares 6 2 2 2 2" xfId="7858" xr:uid="{00000000-0005-0000-0000-00005F0B0000}"/>
    <cellStyle name="Millares 6 2 2 2 2 2" xfId="16004" xr:uid="{00000000-0005-0000-0000-0000600B0000}"/>
    <cellStyle name="Millares 6 2 2 2 2 2 2" xfId="32300" xr:uid="{00000000-0005-0000-0000-0000610B0000}"/>
    <cellStyle name="Millares 6 2 2 2 2 3" xfId="24154" xr:uid="{00000000-0005-0000-0000-0000620B0000}"/>
    <cellStyle name="Millares 6 2 2 2 3" xfId="10705" xr:uid="{00000000-0005-0000-0000-0000630B0000}"/>
    <cellStyle name="Millares 6 2 2 2 3 2" xfId="27001" xr:uid="{00000000-0005-0000-0000-0000640B0000}"/>
    <cellStyle name="Millares 6 2 2 2 4" xfId="18855" xr:uid="{00000000-0005-0000-0000-0000650B0000}"/>
    <cellStyle name="Millares 6 2 2 3" xfId="6448" xr:uid="{00000000-0005-0000-0000-0000660B0000}"/>
    <cellStyle name="Millares 6 2 2 3 2" xfId="14594" xr:uid="{00000000-0005-0000-0000-0000670B0000}"/>
    <cellStyle name="Millares 6 2 2 3 2 2" xfId="30890" xr:uid="{00000000-0005-0000-0000-0000680B0000}"/>
    <cellStyle name="Millares 6 2 2 3 3" xfId="22744" xr:uid="{00000000-0005-0000-0000-0000690B0000}"/>
    <cellStyle name="Millares 6 2 2 4" xfId="9295" xr:uid="{00000000-0005-0000-0000-00006A0B0000}"/>
    <cellStyle name="Millares 6 2 2 4 2" xfId="25591" xr:uid="{00000000-0005-0000-0000-00006B0B0000}"/>
    <cellStyle name="Millares 6 2 2 5" xfId="17445" xr:uid="{00000000-0005-0000-0000-00006C0B0000}"/>
    <cellStyle name="Millares 6 2 3" xfId="1854" xr:uid="{00000000-0005-0000-0000-00006D0B0000}"/>
    <cellStyle name="Millares 6 2 3 2" xfId="7153" xr:uid="{00000000-0005-0000-0000-00006E0B0000}"/>
    <cellStyle name="Millares 6 2 3 2 2" xfId="15299" xr:uid="{00000000-0005-0000-0000-00006F0B0000}"/>
    <cellStyle name="Millares 6 2 3 2 2 2" xfId="31595" xr:uid="{00000000-0005-0000-0000-0000700B0000}"/>
    <cellStyle name="Millares 6 2 3 2 3" xfId="23449" xr:uid="{00000000-0005-0000-0000-0000710B0000}"/>
    <cellStyle name="Millares 6 2 3 3" xfId="10000" xr:uid="{00000000-0005-0000-0000-0000720B0000}"/>
    <cellStyle name="Millares 6 2 3 3 2" xfId="26296" xr:uid="{00000000-0005-0000-0000-0000730B0000}"/>
    <cellStyle name="Millares 6 2 3 4" xfId="18150" xr:uid="{00000000-0005-0000-0000-0000740B0000}"/>
    <cellStyle name="Millares 6 2 4" xfId="5743" xr:uid="{00000000-0005-0000-0000-0000750B0000}"/>
    <cellStyle name="Millares 6 2 4 2" xfId="13889" xr:uid="{00000000-0005-0000-0000-0000760B0000}"/>
    <cellStyle name="Millares 6 2 4 2 2" xfId="30185" xr:uid="{00000000-0005-0000-0000-0000770B0000}"/>
    <cellStyle name="Millares 6 2 4 3" xfId="22039" xr:uid="{00000000-0005-0000-0000-0000780B0000}"/>
    <cellStyle name="Millares 6 2 5" xfId="8590" xr:uid="{00000000-0005-0000-0000-0000790B0000}"/>
    <cellStyle name="Millares 6 2 5 2" xfId="24886" xr:uid="{00000000-0005-0000-0000-00007A0B0000}"/>
    <cellStyle name="Millares 6 2 6" xfId="16740" xr:uid="{00000000-0005-0000-0000-00007B0B0000}"/>
    <cellStyle name="Millares 6 3" xfId="805" xr:uid="{00000000-0005-0000-0000-00007C0B0000}"/>
    <cellStyle name="Millares 6 3 2" xfId="2215" xr:uid="{00000000-0005-0000-0000-00007D0B0000}"/>
    <cellStyle name="Millares 6 3 2 2" xfId="7514" xr:uid="{00000000-0005-0000-0000-00007E0B0000}"/>
    <cellStyle name="Millares 6 3 2 2 2" xfId="15660" xr:uid="{00000000-0005-0000-0000-00007F0B0000}"/>
    <cellStyle name="Millares 6 3 2 2 2 2" xfId="31956" xr:uid="{00000000-0005-0000-0000-0000800B0000}"/>
    <cellStyle name="Millares 6 3 2 2 3" xfId="23810" xr:uid="{00000000-0005-0000-0000-0000810B0000}"/>
    <cellStyle name="Millares 6 3 2 3" xfId="10361" xr:uid="{00000000-0005-0000-0000-0000820B0000}"/>
    <cellStyle name="Millares 6 3 2 3 2" xfId="26657" xr:uid="{00000000-0005-0000-0000-0000830B0000}"/>
    <cellStyle name="Millares 6 3 2 4" xfId="18511" xr:uid="{00000000-0005-0000-0000-0000840B0000}"/>
    <cellStyle name="Millares 6 3 3" xfId="6104" xr:uid="{00000000-0005-0000-0000-0000850B0000}"/>
    <cellStyle name="Millares 6 3 3 2" xfId="14250" xr:uid="{00000000-0005-0000-0000-0000860B0000}"/>
    <cellStyle name="Millares 6 3 3 2 2" xfId="30546" xr:uid="{00000000-0005-0000-0000-0000870B0000}"/>
    <cellStyle name="Millares 6 3 3 3" xfId="22400" xr:uid="{00000000-0005-0000-0000-0000880B0000}"/>
    <cellStyle name="Millares 6 3 4" xfId="8951" xr:uid="{00000000-0005-0000-0000-0000890B0000}"/>
    <cellStyle name="Millares 6 3 4 2" xfId="25247" xr:uid="{00000000-0005-0000-0000-00008A0B0000}"/>
    <cellStyle name="Millares 6 3 5" xfId="17101" xr:uid="{00000000-0005-0000-0000-00008B0B0000}"/>
    <cellStyle name="Millares 6 4" xfId="1510" xr:uid="{00000000-0005-0000-0000-00008C0B0000}"/>
    <cellStyle name="Millares 6 4 2" xfId="6809" xr:uid="{00000000-0005-0000-0000-00008D0B0000}"/>
    <cellStyle name="Millares 6 4 2 2" xfId="14955" xr:uid="{00000000-0005-0000-0000-00008E0B0000}"/>
    <cellStyle name="Millares 6 4 2 2 2" xfId="31251" xr:uid="{00000000-0005-0000-0000-00008F0B0000}"/>
    <cellStyle name="Millares 6 4 2 3" xfId="23105" xr:uid="{00000000-0005-0000-0000-0000900B0000}"/>
    <cellStyle name="Millares 6 4 3" xfId="9656" xr:uid="{00000000-0005-0000-0000-0000910B0000}"/>
    <cellStyle name="Millares 6 4 3 2" xfId="25952" xr:uid="{00000000-0005-0000-0000-0000920B0000}"/>
    <cellStyle name="Millares 6 4 4" xfId="17806" xr:uid="{00000000-0005-0000-0000-0000930B0000}"/>
    <cellStyle name="Millares 6 5" xfId="5399" xr:uid="{00000000-0005-0000-0000-0000940B0000}"/>
    <cellStyle name="Millares 6 5 2" xfId="13545" xr:uid="{00000000-0005-0000-0000-0000950B0000}"/>
    <cellStyle name="Millares 6 5 2 2" xfId="29841" xr:uid="{00000000-0005-0000-0000-0000960B0000}"/>
    <cellStyle name="Millares 6 5 3" xfId="21695" xr:uid="{00000000-0005-0000-0000-0000970B0000}"/>
    <cellStyle name="Millares 6 6" xfId="8246" xr:uid="{00000000-0005-0000-0000-0000980B0000}"/>
    <cellStyle name="Millares 6 6 2" xfId="24542" xr:uid="{00000000-0005-0000-0000-0000990B0000}"/>
    <cellStyle name="Millares 6 7" xfId="16396" xr:uid="{00000000-0005-0000-0000-00009A0B0000}"/>
    <cellStyle name="Millares 7" xfId="263" xr:uid="{00000000-0005-0000-0000-00009B0B0000}"/>
    <cellStyle name="Millares 7 2" xfId="607" xr:uid="{00000000-0005-0000-0000-00009C0B0000}"/>
    <cellStyle name="Millares 7 2 2" xfId="1313" xr:uid="{00000000-0005-0000-0000-00009D0B0000}"/>
    <cellStyle name="Millares 7 2 2 2" xfId="2723" xr:uid="{00000000-0005-0000-0000-00009E0B0000}"/>
    <cellStyle name="Millares 7 2 2 2 2" xfId="8022" xr:uid="{00000000-0005-0000-0000-00009F0B0000}"/>
    <cellStyle name="Millares 7 2 2 2 2 2" xfId="16168" xr:uid="{00000000-0005-0000-0000-0000A00B0000}"/>
    <cellStyle name="Millares 7 2 2 2 2 2 2" xfId="32464" xr:uid="{00000000-0005-0000-0000-0000A10B0000}"/>
    <cellStyle name="Millares 7 2 2 2 2 3" xfId="24318" xr:uid="{00000000-0005-0000-0000-0000A20B0000}"/>
    <cellStyle name="Millares 7 2 2 2 3" xfId="10869" xr:uid="{00000000-0005-0000-0000-0000A30B0000}"/>
    <cellStyle name="Millares 7 2 2 2 3 2" xfId="27165" xr:uid="{00000000-0005-0000-0000-0000A40B0000}"/>
    <cellStyle name="Millares 7 2 2 2 4" xfId="19019" xr:uid="{00000000-0005-0000-0000-0000A50B0000}"/>
    <cellStyle name="Millares 7 2 2 3" xfId="6612" xr:uid="{00000000-0005-0000-0000-0000A60B0000}"/>
    <cellStyle name="Millares 7 2 2 3 2" xfId="14758" xr:uid="{00000000-0005-0000-0000-0000A70B0000}"/>
    <cellStyle name="Millares 7 2 2 3 2 2" xfId="31054" xr:uid="{00000000-0005-0000-0000-0000A80B0000}"/>
    <cellStyle name="Millares 7 2 2 3 3" xfId="22908" xr:uid="{00000000-0005-0000-0000-0000A90B0000}"/>
    <cellStyle name="Millares 7 2 2 4" xfId="9459" xr:uid="{00000000-0005-0000-0000-0000AA0B0000}"/>
    <cellStyle name="Millares 7 2 2 4 2" xfId="25755" xr:uid="{00000000-0005-0000-0000-0000AB0B0000}"/>
    <cellStyle name="Millares 7 2 2 5" xfId="17609" xr:uid="{00000000-0005-0000-0000-0000AC0B0000}"/>
    <cellStyle name="Millares 7 2 3" xfId="2018" xr:uid="{00000000-0005-0000-0000-0000AD0B0000}"/>
    <cellStyle name="Millares 7 2 3 2" xfId="7317" xr:uid="{00000000-0005-0000-0000-0000AE0B0000}"/>
    <cellStyle name="Millares 7 2 3 2 2" xfId="15463" xr:uid="{00000000-0005-0000-0000-0000AF0B0000}"/>
    <cellStyle name="Millares 7 2 3 2 2 2" xfId="31759" xr:uid="{00000000-0005-0000-0000-0000B00B0000}"/>
    <cellStyle name="Millares 7 2 3 2 3" xfId="23613" xr:uid="{00000000-0005-0000-0000-0000B10B0000}"/>
    <cellStyle name="Millares 7 2 3 3" xfId="10164" xr:uid="{00000000-0005-0000-0000-0000B20B0000}"/>
    <cellStyle name="Millares 7 2 3 3 2" xfId="26460" xr:uid="{00000000-0005-0000-0000-0000B30B0000}"/>
    <cellStyle name="Millares 7 2 3 4" xfId="18314" xr:uid="{00000000-0005-0000-0000-0000B40B0000}"/>
    <cellStyle name="Millares 7 2 4" xfId="5907" xr:uid="{00000000-0005-0000-0000-0000B50B0000}"/>
    <cellStyle name="Millares 7 2 4 2" xfId="14053" xr:uid="{00000000-0005-0000-0000-0000B60B0000}"/>
    <cellStyle name="Millares 7 2 4 2 2" xfId="30349" xr:uid="{00000000-0005-0000-0000-0000B70B0000}"/>
    <cellStyle name="Millares 7 2 4 3" xfId="22203" xr:uid="{00000000-0005-0000-0000-0000B80B0000}"/>
    <cellStyle name="Millares 7 2 5" xfId="8754" xr:uid="{00000000-0005-0000-0000-0000B90B0000}"/>
    <cellStyle name="Millares 7 2 5 2" xfId="25050" xr:uid="{00000000-0005-0000-0000-0000BA0B0000}"/>
    <cellStyle name="Millares 7 2 6" xfId="16904" xr:uid="{00000000-0005-0000-0000-0000BB0B0000}"/>
    <cellStyle name="Millares 7 3" xfId="969" xr:uid="{00000000-0005-0000-0000-0000BC0B0000}"/>
    <cellStyle name="Millares 7 3 2" xfId="2379" xr:uid="{00000000-0005-0000-0000-0000BD0B0000}"/>
    <cellStyle name="Millares 7 3 2 2" xfId="7678" xr:uid="{00000000-0005-0000-0000-0000BE0B0000}"/>
    <cellStyle name="Millares 7 3 2 2 2" xfId="15824" xr:uid="{00000000-0005-0000-0000-0000BF0B0000}"/>
    <cellStyle name="Millares 7 3 2 2 2 2" xfId="32120" xr:uid="{00000000-0005-0000-0000-0000C00B0000}"/>
    <cellStyle name="Millares 7 3 2 2 3" xfId="23974" xr:uid="{00000000-0005-0000-0000-0000C10B0000}"/>
    <cellStyle name="Millares 7 3 2 3" xfId="10525" xr:uid="{00000000-0005-0000-0000-0000C20B0000}"/>
    <cellStyle name="Millares 7 3 2 3 2" xfId="26821" xr:uid="{00000000-0005-0000-0000-0000C30B0000}"/>
    <cellStyle name="Millares 7 3 2 4" xfId="18675" xr:uid="{00000000-0005-0000-0000-0000C40B0000}"/>
    <cellStyle name="Millares 7 3 3" xfId="6268" xr:uid="{00000000-0005-0000-0000-0000C50B0000}"/>
    <cellStyle name="Millares 7 3 3 2" xfId="14414" xr:uid="{00000000-0005-0000-0000-0000C60B0000}"/>
    <cellStyle name="Millares 7 3 3 2 2" xfId="30710" xr:uid="{00000000-0005-0000-0000-0000C70B0000}"/>
    <cellStyle name="Millares 7 3 3 3" xfId="22564" xr:uid="{00000000-0005-0000-0000-0000C80B0000}"/>
    <cellStyle name="Millares 7 3 4" xfId="9115" xr:uid="{00000000-0005-0000-0000-0000C90B0000}"/>
    <cellStyle name="Millares 7 3 4 2" xfId="25411" xr:uid="{00000000-0005-0000-0000-0000CA0B0000}"/>
    <cellStyle name="Millares 7 3 5" xfId="17265" xr:uid="{00000000-0005-0000-0000-0000CB0B0000}"/>
    <cellStyle name="Millares 7 4" xfId="1674" xr:uid="{00000000-0005-0000-0000-0000CC0B0000}"/>
    <cellStyle name="Millares 7 4 2" xfId="6973" xr:uid="{00000000-0005-0000-0000-0000CD0B0000}"/>
    <cellStyle name="Millares 7 4 2 2" xfId="15119" xr:uid="{00000000-0005-0000-0000-0000CE0B0000}"/>
    <cellStyle name="Millares 7 4 2 2 2" xfId="31415" xr:uid="{00000000-0005-0000-0000-0000CF0B0000}"/>
    <cellStyle name="Millares 7 4 2 3" xfId="23269" xr:uid="{00000000-0005-0000-0000-0000D00B0000}"/>
    <cellStyle name="Millares 7 4 3" xfId="9820" xr:uid="{00000000-0005-0000-0000-0000D10B0000}"/>
    <cellStyle name="Millares 7 4 3 2" xfId="26116" xr:uid="{00000000-0005-0000-0000-0000D20B0000}"/>
    <cellStyle name="Millares 7 4 4" xfId="17970" xr:uid="{00000000-0005-0000-0000-0000D30B0000}"/>
    <cellStyle name="Millares 7 5" xfId="5563" xr:uid="{00000000-0005-0000-0000-0000D40B0000}"/>
    <cellStyle name="Millares 7 5 2" xfId="13709" xr:uid="{00000000-0005-0000-0000-0000D50B0000}"/>
    <cellStyle name="Millares 7 5 2 2" xfId="30005" xr:uid="{00000000-0005-0000-0000-0000D60B0000}"/>
    <cellStyle name="Millares 7 5 3" xfId="21859" xr:uid="{00000000-0005-0000-0000-0000D70B0000}"/>
    <cellStyle name="Millares 7 6" xfId="8410" xr:uid="{00000000-0005-0000-0000-0000D80B0000}"/>
    <cellStyle name="Millares 7 6 2" xfId="24706" xr:uid="{00000000-0005-0000-0000-0000D90B0000}"/>
    <cellStyle name="Millares 7 7" xfId="16560" xr:uid="{00000000-0005-0000-0000-0000DA0B0000}"/>
    <cellStyle name="Millares 8" xfId="353" xr:uid="{00000000-0005-0000-0000-0000DB0B0000}"/>
    <cellStyle name="Millares 8 2" xfId="1059" xr:uid="{00000000-0005-0000-0000-0000DC0B0000}"/>
    <cellStyle name="Millares 8 2 2" xfId="2469" xr:uid="{00000000-0005-0000-0000-0000DD0B0000}"/>
    <cellStyle name="Millares 8 2 2 2" xfId="7768" xr:uid="{00000000-0005-0000-0000-0000DE0B0000}"/>
    <cellStyle name="Millares 8 2 2 2 2" xfId="15914" xr:uid="{00000000-0005-0000-0000-0000DF0B0000}"/>
    <cellStyle name="Millares 8 2 2 2 2 2" xfId="32210" xr:uid="{00000000-0005-0000-0000-0000E00B0000}"/>
    <cellStyle name="Millares 8 2 2 2 3" xfId="24064" xr:uid="{00000000-0005-0000-0000-0000E10B0000}"/>
    <cellStyle name="Millares 8 2 2 3" xfId="10615" xr:uid="{00000000-0005-0000-0000-0000E20B0000}"/>
    <cellStyle name="Millares 8 2 2 3 2" xfId="26911" xr:uid="{00000000-0005-0000-0000-0000E30B0000}"/>
    <cellStyle name="Millares 8 2 2 4" xfId="18765" xr:uid="{00000000-0005-0000-0000-0000E40B0000}"/>
    <cellStyle name="Millares 8 2 3" xfId="6358" xr:uid="{00000000-0005-0000-0000-0000E50B0000}"/>
    <cellStyle name="Millares 8 2 3 2" xfId="14504" xr:uid="{00000000-0005-0000-0000-0000E60B0000}"/>
    <cellStyle name="Millares 8 2 3 2 2" xfId="30800" xr:uid="{00000000-0005-0000-0000-0000E70B0000}"/>
    <cellStyle name="Millares 8 2 3 3" xfId="22654" xr:uid="{00000000-0005-0000-0000-0000E80B0000}"/>
    <cellStyle name="Millares 8 2 4" xfId="9205" xr:uid="{00000000-0005-0000-0000-0000E90B0000}"/>
    <cellStyle name="Millares 8 2 4 2" xfId="25501" xr:uid="{00000000-0005-0000-0000-0000EA0B0000}"/>
    <cellStyle name="Millares 8 2 5" xfId="17355" xr:uid="{00000000-0005-0000-0000-0000EB0B0000}"/>
    <cellStyle name="Millares 8 3" xfId="1764" xr:uid="{00000000-0005-0000-0000-0000EC0B0000}"/>
    <cellStyle name="Millares 8 3 2" xfId="7063" xr:uid="{00000000-0005-0000-0000-0000ED0B0000}"/>
    <cellStyle name="Millares 8 3 2 2" xfId="15209" xr:uid="{00000000-0005-0000-0000-0000EE0B0000}"/>
    <cellStyle name="Millares 8 3 2 2 2" xfId="31505" xr:uid="{00000000-0005-0000-0000-0000EF0B0000}"/>
    <cellStyle name="Millares 8 3 2 3" xfId="23359" xr:uid="{00000000-0005-0000-0000-0000F00B0000}"/>
    <cellStyle name="Millares 8 3 3" xfId="9910" xr:uid="{00000000-0005-0000-0000-0000F10B0000}"/>
    <cellStyle name="Millares 8 3 3 2" xfId="26206" xr:uid="{00000000-0005-0000-0000-0000F20B0000}"/>
    <cellStyle name="Millares 8 3 4" xfId="18060" xr:uid="{00000000-0005-0000-0000-0000F30B0000}"/>
    <cellStyle name="Millares 8 4" xfId="5653" xr:uid="{00000000-0005-0000-0000-0000F40B0000}"/>
    <cellStyle name="Millares 8 4 2" xfId="13799" xr:uid="{00000000-0005-0000-0000-0000F50B0000}"/>
    <cellStyle name="Millares 8 4 2 2" xfId="30095" xr:uid="{00000000-0005-0000-0000-0000F60B0000}"/>
    <cellStyle name="Millares 8 4 3" xfId="21949" xr:uid="{00000000-0005-0000-0000-0000F70B0000}"/>
    <cellStyle name="Millares 8 5" xfId="8500" xr:uid="{00000000-0005-0000-0000-0000F80B0000}"/>
    <cellStyle name="Millares 8 5 2" xfId="24796" xr:uid="{00000000-0005-0000-0000-0000F90B0000}"/>
    <cellStyle name="Millares 8 6" xfId="16650" xr:uid="{00000000-0005-0000-0000-0000FA0B0000}"/>
    <cellStyle name="Millares 9" xfId="715" xr:uid="{00000000-0005-0000-0000-0000FB0B0000}"/>
    <cellStyle name="Millares 9 2" xfId="2125" xr:uid="{00000000-0005-0000-0000-0000FC0B0000}"/>
    <cellStyle name="Millares 9 2 2" xfId="7424" xr:uid="{00000000-0005-0000-0000-0000FD0B0000}"/>
    <cellStyle name="Millares 9 2 2 2" xfId="15570" xr:uid="{00000000-0005-0000-0000-0000FE0B0000}"/>
    <cellStyle name="Millares 9 2 2 2 2" xfId="31866" xr:uid="{00000000-0005-0000-0000-0000FF0B0000}"/>
    <cellStyle name="Millares 9 2 2 3" xfId="23720" xr:uid="{00000000-0005-0000-0000-0000000C0000}"/>
    <cellStyle name="Millares 9 2 3" xfId="10271" xr:uid="{00000000-0005-0000-0000-0000010C0000}"/>
    <cellStyle name="Millares 9 2 3 2" xfId="26567" xr:uid="{00000000-0005-0000-0000-0000020C0000}"/>
    <cellStyle name="Millares 9 2 4" xfId="18421" xr:uid="{00000000-0005-0000-0000-0000030C0000}"/>
    <cellStyle name="Millares 9 3" xfId="6014" xr:uid="{00000000-0005-0000-0000-0000040C0000}"/>
    <cellStyle name="Millares 9 3 2" xfId="14160" xr:uid="{00000000-0005-0000-0000-0000050C0000}"/>
    <cellStyle name="Millares 9 3 2 2" xfId="30456" xr:uid="{00000000-0005-0000-0000-0000060C0000}"/>
    <cellStyle name="Millares 9 3 3" xfId="22310" xr:uid="{00000000-0005-0000-0000-0000070C0000}"/>
    <cellStyle name="Millares 9 4" xfId="8861" xr:uid="{00000000-0005-0000-0000-0000080C0000}"/>
    <cellStyle name="Millares 9 4 2" xfId="25157" xr:uid="{00000000-0005-0000-0000-0000090C0000}"/>
    <cellStyle name="Millares 9 5" xfId="17011" xr:uid="{00000000-0005-0000-0000-00000A0C0000}"/>
    <cellStyle name="Normal" xfId="0" builtinId="0"/>
    <cellStyle name="Normal 2" xfId="2" xr:uid="{00000000-0005-0000-0000-00000C0C0000}"/>
    <cellStyle name="Normal 2 10" xfId="187" xr:uid="{00000000-0005-0000-0000-00000D0C0000}"/>
    <cellStyle name="Normal 2 10 2" xfId="531" xr:uid="{00000000-0005-0000-0000-00000E0C0000}"/>
    <cellStyle name="Normal 2 10 2 2" xfId="1237" xr:uid="{00000000-0005-0000-0000-00000F0C0000}"/>
    <cellStyle name="Normal 2 10 2 2 2" xfId="2647" xr:uid="{00000000-0005-0000-0000-0000100C0000}"/>
    <cellStyle name="Normal 2 10 2 2 2 2" xfId="5121" xr:uid="{00000000-0005-0000-0000-0000110C0000}"/>
    <cellStyle name="Normal 2 10 2 2 2 2 2" xfId="13267" xr:uid="{00000000-0005-0000-0000-0000120C0000}"/>
    <cellStyle name="Normal 2 10 2 2 2 2 2 2" xfId="29563" xr:uid="{00000000-0005-0000-0000-0000130C0000}"/>
    <cellStyle name="Normal 2 10 2 2 2 2 3" xfId="21417" xr:uid="{00000000-0005-0000-0000-0000140C0000}"/>
    <cellStyle name="Normal 2 10 2 2 2 3" xfId="7946" xr:uid="{00000000-0005-0000-0000-0000150C0000}"/>
    <cellStyle name="Normal 2 10 2 2 2 3 2" xfId="16092" xr:uid="{00000000-0005-0000-0000-0000160C0000}"/>
    <cellStyle name="Normal 2 10 2 2 2 3 2 2" xfId="32388" xr:uid="{00000000-0005-0000-0000-0000170C0000}"/>
    <cellStyle name="Normal 2 10 2 2 2 3 3" xfId="24242" xr:uid="{00000000-0005-0000-0000-0000180C0000}"/>
    <cellStyle name="Normal 2 10 2 2 2 4" xfId="10793" xr:uid="{00000000-0005-0000-0000-0000190C0000}"/>
    <cellStyle name="Normal 2 10 2 2 2 4 2" xfId="27089" xr:uid="{00000000-0005-0000-0000-00001A0C0000}"/>
    <cellStyle name="Normal 2 10 2 2 2 5" xfId="18943" xr:uid="{00000000-0005-0000-0000-00001B0C0000}"/>
    <cellStyle name="Normal 2 10 2 2 3" xfId="3903" xr:uid="{00000000-0005-0000-0000-00001C0C0000}"/>
    <cellStyle name="Normal 2 10 2 2 3 2" xfId="12049" xr:uid="{00000000-0005-0000-0000-00001D0C0000}"/>
    <cellStyle name="Normal 2 10 2 2 3 2 2" xfId="28345" xr:uid="{00000000-0005-0000-0000-00001E0C0000}"/>
    <cellStyle name="Normal 2 10 2 2 3 3" xfId="20199" xr:uid="{00000000-0005-0000-0000-00001F0C0000}"/>
    <cellStyle name="Normal 2 10 2 2 4" xfId="6536" xr:uid="{00000000-0005-0000-0000-0000200C0000}"/>
    <cellStyle name="Normal 2 10 2 2 4 2" xfId="14682" xr:uid="{00000000-0005-0000-0000-0000210C0000}"/>
    <cellStyle name="Normal 2 10 2 2 4 2 2" xfId="30978" xr:uid="{00000000-0005-0000-0000-0000220C0000}"/>
    <cellStyle name="Normal 2 10 2 2 4 3" xfId="22832" xr:uid="{00000000-0005-0000-0000-0000230C0000}"/>
    <cellStyle name="Normal 2 10 2 2 5" xfId="9383" xr:uid="{00000000-0005-0000-0000-0000240C0000}"/>
    <cellStyle name="Normal 2 10 2 2 5 2" xfId="25679" xr:uid="{00000000-0005-0000-0000-0000250C0000}"/>
    <cellStyle name="Normal 2 10 2 2 6" xfId="17533" xr:uid="{00000000-0005-0000-0000-0000260C0000}"/>
    <cellStyle name="Normal 2 10 2 3" xfId="1942" xr:uid="{00000000-0005-0000-0000-0000270C0000}"/>
    <cellStyle name="Normal 2 10 2 3 2" xfId="4512" xr:uid="{00000000-0005-0000-0000-0000280C0000}"/>
    <cellStyle name="Normal 2 10 2 3 2 2" xfId="12658" xr:uid="{00000000-0005-0000-0000-0000290C0000}"/>
    <cellStyle name="Normal 2 10 2 3 2 2 2" xfId="28954" xr:uid="{00000000-0005-0000-0000-00002A0C0000}"/>
    <cellStyle name="Normal 2 10 2 3 2 3" xfId="20808" xr:uid="{00000000-0005-0000-0000-00002B0C0000}"/>
    <cellStyle name="Normal 2 10 2 3 3" xfId="7241" xr:uid="{00000000-0005-0000-0000-00002C0C0000}"/>
    <cellStyle name="Normal 2 10 2 3 3 2" xfId="15387" xr:uid="{00000000-0005-0000-0000-00002D0C0000}"/>
    <cellStyle name="Normal 2 10 2 3 3 2 2" xfId="31683" xr:uid="{00000000-0005-0000-0000-00002E0C0000}"/>
    <cellStyle name="Normal 2 10 2 3 3 3" xfId="23537" xr:uid="{00000000-0005-0000-0000-00002F0C0000}"/>
    <cellStyle name="Normal 2 10 2 3 4" xfId="10088" xr:uid="{00000000-0005-0000-0000-0000300C0000}"/>
    <cellStyle name="Normal 2 10 2 3 4 2" xfId="26384" xr:uid="{00000000-0005-0000-0000-0000310C0000}"/>
    <cellStyle name="Normal 2 10 2 3 5" xfId="18238" xr:uid="{00000000-0005-0000-0000-0000320C0000}"/>
    <cellStyle name="Normal 2 10 2 4" xfId="3294" xr:uid="{00000000-0005-0000-0000-0000330C0000}"/>
    <cellStyle name="Normal 2 10 2 4 2" xfId="11440" xr:uid="{00000000-0005-0000-0000-0000340C0000}"/>
    <cellStyle name="Normal 2 10 2 4 2 2" xfId="27736" xr:uid="{00000000-0005-0000-0000-0000350C0000}"/>
    <cellStyle name="Normal 2 10 2 4 3" xfId="19590" xr:uid="{00000000-0005-0000-0000-0000360C0000}"/>
    <cellStyle name="Normal 2 10 2 5" xfId="5831" xr:uid="{00000000-0005-0000-0000-0000370C0000}"/>
    <cellStyle name="Normal 2 10 2 5 2" xfId="13977" xr:uid="{00000000-0005-0000-0000-0000380C0000}"/>
    <cellStyle name="Normal 2 10 2 5 2 2" xfId="30273" xr:uid="{00000000-0005-0000-0000-0000390C0000}"/>
    <cellStyle name="Normal 2 10 2 5 3" xfId="22127" xr:uid="{00000000-0005-0000-0000-00003A0C0000}"/>
    <cellStyle name="Normal 2 10 2 6" xfId="8678" xr:uid="{00000000-0005-0000-0000-00003B0C0000}"/>
    <cellStyle name="Normal 2 10 2 6 2" xfId="24974" xr:uid="{00000000-0005-0000-0000-00003C0C0000}"/>
    <cellStyle name="Normal 2 10 2 7" xfId="16828" xr:uid="{00000000-0005-0000-0000-00003D0C0000}"/>
    <cellStyle name="Normal 2 10 3" xfId="893" xr:uid="{00000000-0005-0000-0000-00003E0C0000}"/>
    <cellStyle name="Normal 2 10 3 2" xfId="2303" xr:uid="{00000000-0005-0000-0000-00003F0C0000}"/>
    <cellStyle name="Normal 2 10 3 2 2" xfId="4825" xr:uid="{00000000-0005-0000-0000-0000400C0000}"/>
    <cellStyle name="Normal 2 10 3 2 2 2" xfId="12971" xr:uid="{00000000-0005-0000-0000-0000410C0000}"/>
    <cellStyle name="Normal 2 10 3 2 2 2 2" xfId="29267" xr:uid="{00000000-0005-0000-0000-0000420C0000}"/>
    <cellStyle name="Normal 2 10 3 2 2 3" xfId="21121" xr:uid="{00000000-0005-0000-0000-0000430C0000}"/>
    <cellStyle name="Normal 2 10 3 2 3" xfId="7602" xr:uid="{00000000-0005-0000-0000-0000440C0000}"/>
    <cellStyle name="Normal 2 10 3 2 3 2" xfId="15748" xr:uid="{00000000-0005-0000-0000-0000450C0000}"/>
    <cellStyle name="Normal 2 10 3 2 3 2 2" xfId="32044" xr:uid="{00000000-0005-0000-0000-0000460C0000}"/>
    <cellStyle name="Normal 2 10 3 2 3 3" xfId="23898" xr:uid="{00000000-0005-0000-0000-0000470C0000}"/>
    <cellStyle name="Normal 2 10 3 2 4" xfId="10449" xr:uid="{00000000-0005-0000-0000-0000480C0000}"/>
    <cellStyle name="Normal 2 10 3 2 4 2" xfId="26745" xr:uid="{00000000-0005-0000-0000-0000490C0000}"/>
    <cellStyle name="Normal 2 10 3 2 5" xfId="18599" xr:uid="{00000000-0005-0000-0000-00004A0C0000}"/>
    <cellStyle name="Normal 2 10 3 3" xfId="3607" xr:uid="{00000000-0005-0000-0000-00004B0C0000}"/>
    <cellStyle name="Normal 2 10 3 3 2" xfId="11753" xr:uid="{00000000-0005-0000-0000-00004C0C0000}"/>
    <cellStyle name="Normal 2 10 3 3 2 2" xfId="28049" xr:uid="{00000000-0005-0000-0000-00004D0C0000}"/>
    <cellStyle name="Normal 2 10 3 3 3" xfId="19903" xr:uid="{00000000-0005-0000-0000-00004E0C0000}"/>
    <cellStyle name="Normal 2 10 3 4" xfId="6192" xr:uid="{00000000-0005-0000-0000-00004F0C0000}"/>
    <cellStyle name="Normal 2 10 3 4 2" xfId="14338" xr:uid="{00000000-0005-0000-0000-0000500C0000}"/>
    <cellStyle name="Normal 2 10 3 4 2 2" xfId="30634" xr:uid="{00000000-0005-0000-0000-0000510C0000}"/>
    <cellStyle name="Normal 2 10 3 4 3" xfId="22488" xr:uid="{00000000-0005-0000-0000-0000520C0000}"/>
    <cellStyle name="Normal 2 10 3 5" xfId="9039" xr:uid="{00000000-0005-0000-0000-0000530C0000}"/>
    <cellStyle name="Normal 2 10 3 5 2" xfId="25335" xr:uid="{00000000-0005-0000-0000-0000540C0000}"/>
    <cellStyle name="Normal 2 10 3 6" xfId="17189" xr:uid="{00000000-0005-0000-0000-0000550C0000}"/>
    <cellStyle name="Normal 2 10 4" xfId="1598" xr:uid="{00000000-0005-0000-0000-0000560C0000}"/>
    <cellStyle name="Normal 2 10 4 2" xfId="4216" xr:uid="{00000000-0005-0000-0000-0000570C0000}"/>
    <cellStyle name="Normal 2 10 4 2 2" xfId="12362" xr:uid="{00000000-0005-0000-0000-0000580C0000}"/>
    <cellStyle name="Normal 2 10 4 2 2 2" xfId="28658" xr:uid="{00000000-0005-0000-0000-0000590C0000}"/>
    <cellStyle name="Normal 2 10 4 2 3" xfId="20512" xr:uid="{00000000-0005-0000-0000-00005A0C0000}"/>
    <cellStyle name="Normal 2 10 4 3" xfId="6897" xr:uid="{00000000-0005-0000-0000-00005B0C0000}"/>
    <cellStyle name="Normal 2 10 4 3 2" xfId="15043" xr:uid="{00000000-0005-0000-0000-00005C0C0000}"/>
    <cellStyle name="Normal 2 10 4 3 2 2" xfId="31339" xr:uid="{00000000-0005-0000-0000-00005D0C0000}"/>
    <cellStyle name="Normal 2 10 4 3 3" xfId="23193" xr:uid="{00000000-0005-0000-0000-00005E0C0000}"/>
    <cellStyle name="Normal 2 10 4 4" xfId="9744" xr:uid="{00000000-0005-0000-0000-00005F0C0000}"/>
    <cellStyle name="Normal 2 10 4 4 2" xfId="26040" xr:uid="{00000000-0005-0000-0000-0000600C0000}"/>
    <cellStyle name="Normal 2 10 4 5" xfId="17894" xr:uid="{00000000-0005-0000-0000-0000610C0000}"/>
    <cellStyle name="Normal 2 10 5" xfId="2998" xr:uid="{00000000-0005-0000-0000-0000620C0000}"/>
    <cellStyle name="Normal 2 10 5 2" xfId="11144" xr:uid="{00000000-0005-0000-0000-0000630C0000}"/>
    <cellStyle name="Normal 2 10 5 2 2" xfId="27440" xr:uid="{00000000-0005-0000-0000-0000640C0000}"/>
    <cellStyle name="Normal 2 10 5 3" xfId="19294" xr:uid="{00000000-0005-0000-0000-0000650C0000}"/>
    <cellStyle name="Normal 2 10 6" xfId="5487" xr:uid="{00000000-0005-0000-0000-0000660C0000}"/>
    <cellStyle name="Normal 2 10 6 2" xfId="13633" xr:uid="{00000000-0005-0000-0000-0000670C0000}"/>
    <cellStyle name="Normal 2 10 6 2 2" xfId="29929" xr:uid="{00000000-0005-0000-0000-0000680C0000}"/>
    <cellStyle name="Normal 2 10 6 3" xfId="21783" xr:uid="{00000000-0005-0000-0000-0000690C0000}"/>
    <cellStyle name="Normal 2 10 7" xfId="8334" xr:uid="{00000000-0005-0000-0000-00006A0C0000}"/>
    <cellStyle name="Normal 2 10 7 2" xfId="24630" xr:uid="{00000000-0005-0000-0000-00006B0C0000}"/>
    <cellStyle name="Normal 2 10 8" xfId="16484" xr:uid="{00000000-0005-0000-0000-00006C0C0000}"/>
    <cellStyle name="Normal 2 11" xfId="261" xr:uid="{00000000-0005-0000-0000-00006D0C0000}"/>
    <cellStyle name="Normal 2 11 2" xfId="605" xr:uid="{00000000-0005-0000-0000-00006E0C0000}"/>
    <cellStyle name="Normal 2 11 2 2" xfId="1311" xr:uid="{00000000-0005-0000-0000-00006F0C0000}"/>
    <cellStyle name="Normal 2 11 2 2 2" xfId="2721" xr:uid="{00000000-0005-0000-0000-0000700C0000}"/>
    <cellStyle name="Normal 2 11 2 2 2 2" xfId="5195" xr:uid="{00000000-0005-0000-0000-0000710C0000}"/>
    <cellStyle name="Normal 2 11 2 2 2 2 2" xfId="13341" xr:uid="{00000000-0005-0000-0000-0000720C0000}"/>
    <cellStyle name="Normal 2 11 2 2 2 2 2 2" xfId="29637" xr:uid="{00000000-0005-0000-0000-0000730C0000}"/>
    <cellStyle name="Normal 2 11 2 2 2 2 3" xfId="21491" xr:uid="{00000000-0005-0000-0000-0000740C0000}"/>
    <cellStyle name="Normal 2 11 2 2 2 3" xfId="8020" xr:uid="{00000000-0005-0000-0000-0000750C0000}"/>
    <cellStyle name="Normal 2 11 2 2 2 3 2" xfId="16166" xr:uid="{00000000-0005-0000-0000-0000760C0000}"/>
    <cellStyle name="Normal 2 11 2 2 2 3 2 2" xfId="32462" xr:uid="{00000000-0005-0000-0000-0000770C0000}"/>
    <cellStyle name="Normal 2 11 2 2 2 3 3" xfId="24316" xr:uid="{00000000-0005-0000-0000-0000780C0000}"/>
    <cellStyle name="Normal 2 11 2 2 2 4" xfId="10867" xr:uid="{00000000-0005-0000-0000-0000790C0000}"/>
    <cellStyle name="Normal 2 11 2 2 2 4 2" xfId="27163" xr:uid="{00000000-0005-0000-0000-00007A0C0000}"/>
    <cellStyle name="Normal 2 11 2 2 2 5" xfId="19017" xr:uid="{00000000-0005-0000-0000-00007B0C0000}"/>
    <cellStyle name="Normal 2 11 2 2 3" xfId="3977" xr:uid="{00000000-0005-0000-0000-00007C0C0000}"/>
    <cellStyle name="Normal 2 11 2 2 3 2" xfId="12123" xr:uid="{00000000-0005-0000-0000-00007D0C0000}"/>
    <cellStyle name="Normal 2 11 2 2 3 2 2" xfId="28419" xr:uid="{00000000-0005-0000-0000-00007E0C0000}"/>
    <cellStyle name="Normal 2 11 2 2 3 3" xfId="20273" xr:uid="{00000000-0005-0000-0000-00007F0C0000}"/>
    <cellStyle name="Normal 2 11 2 2 4" xfId="6610" xr:uid="{00000000-0005-0000-0000-0000800C0000}"/>
    <cellStyle name="Normal 2 11 2 2 4 2" xfId="14756" xr:uid="{00000000-0005-0000-0000-0000810C0000}"/>
    <cellStyle name="Normal 2 11 2 2 4 2 2" xfId="31052" xr:uid="{00000000-0005-0000-0000-0000820C0000}"/>
    <cellStyle name="Normal 2 11 2 2 4 3" xfId="22906" xr:uid="{00000000-0005-0000-0000-0000830C0000}"/>
    <cellStyle name="Normal 2 11 2 2 5" xfId="9457" xr:uid="{00000000-0005-0000-0000-0000840C0000}"/>
    <cellStyle name="Normal 2 11 2 2 5 2" xfId="25753" xr:uid="{00000000-0005-0000-0000-0000850C0000}"/>
    <cellStyle name="Normal 2 11 2 2 6" xfId="17607" xr:uid="{00000000-0005-0000-0000-0000860C0000}"/>
    <cellStyle name="Normal 2 11 2 3" xfId="2016" xr:uid="{00000000-0005-0000-0000-0000870C0000}"/>
    <cellStyle name="Normal 2 11 2 3 2" xfId="4586" xr:uid="{00000000-0005-0000-0000-0000880C0000}"/>
    <cellStyle name="Normal 2 11 2 3 2 2" xfId="12732" xr:uid="{00000000-0005-0000-0000-0000890C0000}"/>
    <cellStyle name="Normal 2 11 2 3 2 2 2" xfId="29028" xr:uid="{00000000-0005-0000-0000-00008A0C0000}"/>
    <cellStyle name="Normal 2 11 2 3 2 3" xfId="20882" xr:uid="{00000000-0005-0000-0000-00008B0C0000}"/>
    <cellStyle name="Normal 2 11 2 3 3" xfId="7315" xr:uid="{00000000-0005-0000-0000-00008C0C0000}"/>
    <cellStyle name="Normal 2 11 2 3 3 2" xfId="15461" xr:uid="{00000000-0005-0000-0000-00008D0C0000}"/>
    <cellStyle name="Normal 2 11 2 3 3 2 2" xfId="31757" xr:uid="{00000000-0005-0000-0000-00008E0C0000}"/>
    <cellStyle name="Normal 2 11 2 3 3 3" xfId="23611" xr:uid="{00000000-0005-0000-0000-00008F0C0000}"/>
    <cellStyle name="Normal 2 11 2 3 4" xfId="10162" xr:uid="{00000000-0005-0000-0000-0000900C0000}"/>
    <cellStyle name="Normal 2 11 2 3 4 2" xfId="26458" xr:uid="{00000000-0005-0000-0000-0000910C0000}"/>
    <cellStyle name="Normal 2 11 2 3 5" xfId="18312" xr:uid="{00000000-0005-0000-0000-0000920C0000}"/>
    <cellStyle name="Normal 2 11 2 4" xfId="3368" xr:uid="{00000000-0005-0000-0000-0000930C0000}"/>
    <cellStyle name="Normal 2 11 2 4 2" xfId="11514" xr:uid="{00000000-0005-0000-0000-0000940C0000}"/>
    <cellStyle name="Normal 2 11 2 4 2 2" xfId="27810" xr:uid="{00000000-0005-0000-0000-0000950C0000}"/>
    <cellStyle name="Normal 2 11 2 4 3" xfId="19664" xr:uid="{00000000-0005-0000-0000-0000960C0000}"/>
    <cellStyle name="Normal 2 11 2 5" xfId="5905" xr:uid="{00000000-0005-0000-0000-0000970C0000}"/>
    <cellStyle name="Normal 2 11 2 5 2" xfId="14051" xr:uid="{00000000-0005-0000-0000-0000980C0000}"/>
    <cellStyle name="Normal 2 11 2 5 2 2" xfId="30347" xr:uid="{00000000-0005-0000-0000-0000990C0000}"/>
    <cellStyle name="Normal 2 11 2 5 3" xfId="22201" xr:uid="{00000000-0005-0000-0000-00009A0C0000}"/>
    <cellStyle name="Normal 2 11 2 6" xfId="8752" xr:uid="{00000000-0005-0000-0000-00009B0C0000}"/>
    <cellStyle name="Normal 2 11 2 6 2" xfId="25048" xr:uid="{00000000-0005-0000-0000-00009C0C0000}"/>
    <cellStyle name="Normal 2 11 2 7" xfId="16902" xr:uid="{00000000-0005-0000-0000-00009D0C0000}"/>
    <cellStyle name="Normal 2 11 3" xfId="967" xr:uid="{00000000-0005-0000-0000-00009E0C0000}"/>
    <cellStyle name="Normal 2 11 3 2" xfId="2377" xr:uid="{00000000-0005-0000-0000-00009F0C0000}"/>
    <cellStyle name="Normal 2 11 3 2 2" xfId="4899" xr:uid="{00000000-0005-0000-0000-0000A00C0000}"/>
    <cellStyle name="Normal 2 11 3 2 2 2" xfId="13045" xr:uid="{00000000-0005-0000-0000-0000A10C0000}"/>
    <cellStyle name="Normal 2 11 3 2 2 2 2" xfId="29341" xr:uid="{00000000-0005-0000-0000-0000A20C0000}"/>
    <cellStyle name="Normal 2 11 3 2 2 3" xfId="21195" xr:uid="{00000000-0005-0000-0000-0000A30C0000}"/>
    <cellStyle name="Normal 2 11 3 2 3" xfId="7676" xr:uid="{00000000-0005-0000-0000-0000A40C0000}"/>
    <cellStyle name="Normal 2 11 3 2 3 2" xfId="15822" xr:uid="{00000000-0005-0000-0000-0000A50C0000}"/>
    <cellStyle name="Normal 2 11 3 2 3 2 2" xfId="32118" xr:uid="{00000000-0005-0000-0000-0000A60C0000}"/>
    <cellStyle name="Normal 2 11 3 2 3 3" xfId="23972" xr:uid="{00000000-0005-0000-0000-0000A70C0000}"/>
    <cellStyle name="Normal 2 11 3 2 4" xfId="10523" xr:uid="{00000000-0005-0000-0000-0000A80C0000}"/>
    <cellStyle name="Normal 2 11 3 2 4 2" xfId="26819" xr:uid="{00000000-0005-0000-0000-0000A90C0000}"/>
    <cellStyle name="Normal 2 11 3 2 5" xfId="18673" xr:uid="{00000000-0005-0000-0000-0000AA0C0000}"/>
    <cellStyle name="Normal 2 11 3 3" xfId="3681" xr:uid="{00000000-0005-0000-0000-0000AB0C0000}"/>
    <cellStyle name="Normal 2 11 3 3 2" xfId="11827" xr:uid="{00000000-0005-0000-0000-0000AC0C0000}"/>
    <cellStyle name="Normal 2 11 3 3 2 2" xfId="28123" xr:uid="{00000000-0005-0000-0000-0000AD0C0000}"/>
    <cellStyle name="Normal 2 11 3 3 3" xfId="19977" xr:uid="{00000000-0005-0000-0000-0000AE0C0000}"/>
    <cellStyle name="Normal 2 11 3 4" xfId="6266" xr:uid="{00000000-0005-0000-0000-0000AF0C0000}"/>
    <cellStyle name="Normal 2 11 3 4 2" xfId="14412" xr:uid="{00000000-0005-0000-0000-0000B00C0000}"/>
    <cellStyle name="Normal 2 11 3 4 2 2" xfId="30708" xr:uid="{00000000-0005-0000-0000-0000B10C0000}"/>
    <cellStyle name="Normal 2 11 3 4 3" xfId="22562" xr:uid="{00000000-0005-0000-0000-0000B20C0000}"/>
    <cellStyle name="Normal 2 11 3 5" xfId="9113" xr:uid="{00000000-0005-0000-0000-0000B30C0000}"/>
    <cellStyle name="Normal 2 11 3 5 2" xfId="25409" xr:uid="{00000000-0005-0000-0000-0000B40C0000}"/>
    <cellStyle name="Normal 2 11 3 6" xfId="17263" xr:uid="{00000000-0005-0000-0000-0000B50C0000}"/>
    <cellStyle name="Normal 2 11 4" xfId="1672" xr:uid="{00000000-0005-0000-0000-0000B60C0000}"/>
    <cellStyle name="Normal 2 11 4 2" xfId="4290" xr:uid="{00000000-0005-0000-0000-0000B70C0000}"/>
    <cellStyle name="Normal 2 11 4 2 2" xfId="12436" xr:uid="{00000000-0005-0000-0000-0000B80C0000}"/>
    <cellStyle name="Normal 2 11 4 2 2 2" xfId="28732" xr:uid="{00000000-0005-0000-0000-0000B90C0000}"/>
    <cellStyle name="Normal 2 11 4 2 3" xfId="20586" xr:uid="{00000000-0005-0000-0000-0000BA0C0000}"/>
    <cellStyle name="Normal 2 11 4 3" xfId="6971" xr:uid="{00000000-0005-0000-0000-0000BB0C0000}"/>
    <cellStyle name="Normal 2 11 4 3 2" xfId="15117" xr:uid="{00000000-0005-0000-0000-0000BC0C0000}"/>
    <cellStyle name="Normal 2 11 4 3 2 2" xfId="31413" xr:uid="{00000000-0005-0000-0000-0000BD0C0000}"/>
    <cellStyle name="Normal 2 11 4 3 3" xfId="23267" xr:uid="{00000000-0005-0000-0000-0000BE0C0000}"/>
    <cellStyle name="Normal 2 11 4 4" xfId="9818" xr:uid="{00000000-0005-0000-0000-0000BF0C0000}"/>
    <cellStyle name="Normal 2 11 4 4 2" xfId="26114" xr:uid="{00000000-0005-0000-0000-0000C00C0000}"/>
    <cellStyle name="Normal 2 11 4 5" xfId="17968" xr:uid="{00000000-0005-0000-0000-0000C10C0000}"/>
    <cellStyle name="Normal 2 11 5" xfId="3072" xr:uid="{00000000-0005-0000-0000-0000C20C0000}"/>
    <cellStyle name="Normal 2 11 5 2" xfId="11218" xr:uid="{00000000-0005-0000-0000-0000C30C0000}"/>
    <cellStyle name="Normal 2 11 5 2 2" xfId="27514" xr:uid="{00000000-0005-0000-0000-0000C40C0000}"/>
    <cellStyle name="Normal 2 11 5 3" xfId="19368" xr:uid="{00000000-0005-0000-0000-0000C50C0000}"/>
    <cellStyle name="Normal 2 11 6" xfId="5561" xr:uid="{00000000-0005-0000-0000-0000C60C0000}"/>
    <cellStyle name="Normal 2 11 6 2" xfId="13707" xr:uid="{00000000-0005-0000-0000-0000C70C0000}"/>
    <cellStyle name="Normal 2 11 6 2 2" xfId="30003" xr:uid="{00000000-0005-0000-0000-0000C80C0000}"/>
    <cellStyle name="Normal 2 11 6 3" xfId="21857" xr:uid="{00000000-0005-0000-0000-0000C90C0000}"/>
    <cellStyle name="Normal 2 11 7" xfId="8408" xr:uid="{00000000-0005-0000-0000-0000CA0C0000}"/>
    <cellStyle name="Normal 2 11 7 2" xfId="24704" xr:uid="{00000000-0005-0000-0000-0000CB0C0000}"/>
    <cellStyle name="Normal 2 11 8" xfId="16558" xr:uid="{00000000-0005-0000-0000-0000CC0C0000}"/>
    <cellStyle name="Normal 2 12" xfId="351" xr:uid="{00000000-0005-0000-0000-0000CD0C0000}"/>
    <cellStyle name="Normal 2 12 2" xfId="1057" xr:uid="{00000000-0005-0000-0000-0000CE0C0000}"/>
    <cellStyle name="Normal 2 12 2 2" xfId="2467" xr:uid="{00000000-0005-0000-0000-0000CF0C0000}"/>
    <cellStyle name="Normal 2 12 2 2 2" xfId="4973" xr:uid="{00000000-0005-0000-0000-0000D00C0000}"/>
    <cellStyle name="Normal 2 12 2 2 2 2" xfId="13119" xr:uid="{00000000-0005-0000-0000-0000D10C0000}"/>
    <cellStyle name="Normal 2 12 2 2 2 2 2" xfId="29415" xr:uid="{00000000-0005-0000-0000-0000D20C0000}"/>
    <cellStyle name="Normal 2 12 2 2 2 3" xfId="21269" xr:uid="{00000000-0005-0000-0000-0000D30C0000}"/>
    <cellStyle name="Normal 2 12 2 2 3" xfId="7766" xr:uid="{00000000-0005-0000-0000-0000D40C0000}"/>
    <cellStyle name="Normal 2 12 2 2 3 2" xfId="15912" xr:uid="{00000000-0005-0000-0000-0000D50C0000}"/>
    <cellStyle name="Normal 2 12 2 2 3 2 2" xfId="32208" xr:uid="{00000000-0005-0000-0000-0000D60C0000}"/>
    <cellStyle name="Normal 2 12 2 2 3 3" xfId="24062" xr:uid="{00000000-0005-0000-0000-0000D70C0000}"/>
    <cellStyle name="Normal 2 12 2 2 4" xfId="10613" xr:uid="{00000000-0005-0000-0000-0000D80C0000}"/>
    <cellStyle name="Normal 2 12 2 2 4 2" xfId="26909" xr:uid="{00000000-0005-0000-0000-0000D90C0000}"/>
    <cellStyle name="Normal 2 12 2 2 5" xfId="18763" xr:uid="{00000000-0005-0000-0000-0000DA0C0000}"/>
    <cellStyle name="Normal 2 12 2 3" xfId="3755" xr:uid="{00000000-0005-0000-0000-0000DB0C0000}"/>
    <cellStyle name="Normal 2 12 2 3 2" xfId="11901" xr:uid="{00000000-0005-0000-0000-0000DC0C0000}"/>
    <cellStyle name="Normal 2 12 2 3 2 2" xfId="28197" xr:uid="{00000000-0005-0000-0000-0000DD0C0000}"/>
    <cellStyle name="Normal 2 12 2 3 3" xfId="20051" xr:uid="{00000000-0005-0000-0000-0000DE0C0000}"/>
    <cellStyle name="Normal 2 12 2 4" xfId="6356" xr:uid="{00000000-0005-0000-0000-0000DF0C0000}"/>
    <cellStyle name="Normal 2 12 2 4 2" xfId="14502" xr:uid="{00000000-0005-0000-0000-0000E00C0000}"/>
    <cellStyle name="Normal 2 12 2 4 2 2" xfId="30798" xr:uid="{00000000-0005-0000-0000-0000E10C0000}"/>
    <cellStyle name="Normal 2 12 2 4 3" xfId="22652" xr:uid="{00000000-0005-0000-0000-0000E20C0000}"/>
    <cellStyle name="Normal 2 12 2 5" xfId="9203" xr:uid="{00000000-0005-0000-0000-0000E30C0000}"/>
    <cellStyle name="Normal 2 12 2 5 2" xfId="25499" xr:uid="{00000000-0005-0000-0000-0000E40C0000}"/>
    <cellStyle name="Normal 2 12 2 6" xfId="17353" xr:uid="{00000000-0005-0000-0000-0000E50C0000}"/>
    <cellStyle name="Normal 2 12 3" xfId="1762" xr:uid="{00000000-0005-0000-0000-0000E60C0000}"/>
    <cellStyle name="Normal 2 12 3 2" xfId="4364" xr:uid="{00000000-0005-0000-0000-0000E70C0000}"/>
    <cellStyle name="Normal 2 12 3 2 2" xfId="12510" xr:uid="{00000000-0005-0000-0000-0000E80C0000}"/>
    <cellStyle name="Normal 2 12 3 2 2 2" xfId="28806" xr:uid="{00000000-0005-0000-0000-0000E90C0000}"/>
    <cellStyle name="Normal 2 12 3 2 3" xfId="20660" xr:uid="{00000000-0005-0000-0000-0000EA0C0000}"/>
    <cellStyle name="Normal 2 12 3 3" xfId="7061" xr:uid="{00000000-0005-0000-0000-0000EB0C0000}"/>
    <cellStyle name="Normal 2 12 3 3 2" xfId="15207" xr:uid="{00000000-0005-0000-0000-0000EC0C0000}"/>
    <cellStyle name="Normal 2 12 3 3 2 2" xfId="31503" xr:uid="{00000000-0005-0000-0000-0000ED0C0000}"/>
    <cellStyle name="Normal 2 12 3 3 3" xfId="23357" xr:uid="{00000000-0005-0000-0000-0000EE0C0000}"/>
    <cellStyle name="Normal 2 12 3 4" xfId="9908" xr:uid="{00000000-0005-0000-0000-0000EF0C0000}"/>
    <cellStyle name="Normal 2 12 3 4 2" xfId="26204" xr:uid="{00000000-0005-0000-0000-0000F00C0000}"/>
    <cellStyle name="Normal 2 12 3 5" xfId="18058" xr:uid="{00000000-0005-0000-0000-0000F10C0000}"/>
    <cellStyle name="Normal 2 12 4" xfId="3146" xr:uid="{00000000-0005-0000-0000-0000F20C0000}"/>
    <cellStyle name="Normal 2 12 4 2" xfId="11292" xr:uid="{00000000-0005-0000-0000-0000F30C0000}"/>
    <cellStyle name="Normal 2 12 4 2 2" xfId="27588" xr:uid="{00000000-0005-0000-0000-0000F40C0000}"/>
    <cellStyle name="Normal 2 12 4 3" xfId="19442" xr:uid="{00000000-0005-0000-0000-0000F50C0000}"/>
    <cellStyle name="Normal 2 12 5" xfId="5651" xr:uid="{00000000-0005-0000-0000-0000F60C0000}"/>
    <cellStyle name="Normal 2 12 5 2" xfId="13797" xr:uid="{00000000-0005-0000-0000-0000F70C0000}"/>
    <cellStyle name="Normal 2 12 5 2 2" xfId="30093" xr:uid="{00000000-0005-0000-0000-0000F80C0000}"/>
    <cellStyle name="Normal 2 12 5 3" xfId="21947" xr:uid="{00000000-0005-0000-0000-0000F90C0000}"/>
    <cellStyle name="Normal 2 12 6" xfId="8498" xr:uid="{00000000-0005-0000-0000-0000FA0C0000}"/>
    <cellStyle name="Normal 2 12 6 2" xfId="24794" xr:uid="{00000000-0005-0000-0000-0000FB0C0000}"/>
    <cellStyle name="Normal 2 12 7" xfId="16648" xr:uid="{00000000-0005-0000-0000-0000FC0C0000}"/>
    <cellStyle name="Normal 2 13" xfId="713" xr:uid="{00000000-0005-0000-0000-0000FD0C0000}"/>
    <cellStyle name="Normal 2 13 2" xfId="2123" xr:uid="{00000000-0005-0000-0000-0000FE0C0000}"/>
    <cellStyle name="Normal 2 13 2 2" xfId="4677" xr:uid="{00000000-0005-0000-0000-0000FF0C0000}"/>
    <cellStyle name="Normal 2 13 2 2 2" xfId="12823" xr:uid="{00000000-0005-0000-0000-0000000D0000}"/>
    <cellStyle name="Normal 2 13 2 2 2 2" xfId="29119" xr:uid="{00000000-0005-0000-0000-0000010D0000}"/>
    <cellStyle name="Normal 2 13 2 2 3" xfId="20973" xr:uid="{00000000-0005-0000-0000-0000020D0000}"/>
    <cellStyle name="Normal 2 13 2 3" xfId="7422" xr:uid="{00000000-0005-0000-0000-0000030D0000}"/>
    <cellStyle name="Normal 2 13 2 3 2" xfId="15568" xr:uid="{00000000-0005-0000-0000-0000040D0000}"/>
    <cellStyle name="Normal 2 13 2 3 2 2" xfId="31864" xr:uid="{00000000-0005-0000-0000-0000050D0000}"/>
    <cellStyle name="Normal 2 13 2 3 3" xfId="23718" xr:uid="{00000000-0005-0000-0000-0000060D0000}"/>
    <cellStyle name="Normal 2 13 2 4" xfId="10269" xr:uid="{00000000-0005-0000-0000-0000070D0000}"/>
    <cellStyle name="Normal 2 13 2 4 2" xfId="26565" xr:uid="{00000000-0005-0000-0000-0000080D0000}"/>
    <cellStyle name="Normal 2 13 2 5" xfId="18419" xr:uid="{00000000-0005-0000-0000-0000090D0000}"/>
    <cellStyle name="Normal 2 13 3" xfId="3459" xr:uid="{00000000-0005-0000-0000-00000A0D0000}"/>
    <cellStyle name="Normal 2 13 3 2" xfId="11605" xr:uid="{00000000-0005-0000-0000-00000B0D0000}"/>
    <cellStyle name="Normal 2 13 3 2 2" xfId="27901" xr:uid="{00000000-0005-0000-0000-00000C0D0000}"/>
    <cellStyle name="Normal 2 13 3 3" xfId="19755" xr:uid="{00000000-0005-0000-0000-00000D0D0000}"/>
    <cellStyle name="Normal 2 13 4" xfId="6012" xr:uid="{00000000-0005-0000-0000-00000E0D0000}"/>
    <cellStyle name="Normal 2 13 4 2" xfId="14158" xr:uid="{00000000-0005-0000-0000-00000F0D0000}"/>
    <cellStyle name="Normal 2 13 4 2 2" xfId="30454" xr:uid="{00000000-0005-0000-0000-0000100D0000}"/>
    <cellStyle name="Normal 2 13 4 3" xfId="22308" xr:uid="{00000000-0005-0000-0000-0000110D0000}"/>
    <cellStyle name="Normal 2 13 5" xfId="8859" xr:uid="{00000000-0005-0000-0000-0000120D0000}"/>
    <cellStyle name="Normal 2 13 5 2" xfId="25155" xr:uid="{00000000-0005-0000-0000-0000130D0000}"/>
    <cellStyle name="Normal 2 13 6" xfId="17009" xr:uid="{00000000-0005-0000-0000-0000140D0000}"/>
    <cellStyle name="Normal 2 14" xfId="1418" xr:uid="{00000000-0005-0000-0000-0000150D0000}"/>
    <cellStyle name="Normal 2 14 2" xfId="4068" xr:uid="{00000000-0005-0000-0000-0000160D0000}"/>
    <cellStyle name="Normal 2 14 2 2" xfId="12214" xr:uid="{00000000-0005-0000-0000-0000170D0000}"/>
    <cellStyle name="Normal 2 14 2 2 2" xfId="28510" xr:uid="{00000000-0005-0000-0000-0000180D0000}"/>
    <cellStyle name="Normal 2 14 2 3" xfId="20364" xr:uid="{00000000-0005-0000-0000-0000190D0000}"/>
    <cellStyle name="Normal 2 14 3" xfId="6717" xr:uid="{00000000-0005-0000-0000-00001A0D0000}"/>
    <cellStyle name="Normal 2 14 3 2" xfId="14863" xr:uid="{00000000-0005-0000-0000-00001B0D0000}"/>
    <cellStyle name="Normal 2 14 3 2 2" xfId="31159" xr:uid="{00000000-0005-0000-0000-00001C0D0000}"/>
    <cellStyle name="Normal 2 14 3 3" xfId="23013" xr:uid="{00000000-0005-0000-0000-00001D0D0000}"/>
    <cellStyle name="Normal 2 14 4" xfId="9564" xr:uid="{00000000-0005-0000-0000-00001E0D0000}"/>
    <cellStyle name="Normal 2 14 4 2" xfId="25860" xr:uid="{00000000-0005-0000-0000-00001F0D0000}"/>
    <cellStyle name="Normal 2 14 5" xfId="17714" xr:uid="{00000000-0005-0000-0000-0000200D0000}"/>
    <cellStyle name="Normal 2 15" xfId="2850" xr:uid="{00000000-0005-0000-0000-0000210D0000}"/>
    <cellStyle name="Normal 2 15 2" xfId="10996" xr:uid="{00000000-0005-0000-0000-0000220D0000}"/>
    <cellStyle name="Normal 2 15 2 2" xfId="27292" xr:uid="{00000000-0005-0000-0000-0000230D0000}"/>
    <cellStyle name="Normal 2 15 3" xfId="19146" xr:uid="{00000000-0005-0000-0000-0000240D0000}"/>
    <cellStyle name="Normal 2 16" xfId="5307" xr:uid="{00000000-0005-0000-0000-0000250D0000}"/>
    <cellStyle name="Normal 2 16 2" xfId="13453" xr:uid="{00000000-0005-0000-0000-0000260D0000}"/>
    <cellStyle name="Normal 2 16 2 2" xfId="29749" xr:uid="{00000000-0005-0000-0000-0000270D0000}"/>
    <cellStyle name="Normal 2 16 3" xfId="21603" xr:uid="{00000000-0005-0000-0000-0000280D0000}"/>
    <cellStyle name="Normal 2 17" xfId="8154" xr:uid="{00000000-0005-0000-0000-0000290D0000}"/>
    <cellStyle name="Normal 2 17 2" xfId="24450" xr:uid="{00000000-0005-0000-0000-00002A0D0000}"/>
    <cellStyle name="Normal 2 18" xfId="16304" xr:uid="{00000000-0005-0000-0000-00002B0D0000}"/>
    <cellStyle name="Normal 2 2" xfId="4" xr:uid="{00000000-0005-0000-0000-00002C0D0000}"/>
    <cellStyle name="Normal 2 2 10" xfId="714" xr:uid="{00000000-0005-0000-0000-00002D0D0000}"/>
    <cellStyle name="Normal 2 2 10 2" xfId="2124" xr:uid="{00000000-0005-0000-0000-00002E0D0000}"/>
    <cellStyle name="Normal 2 2 10 2 2" xfId="4678" xr:uid="{00000000-0005-0000-0000-00002F0D0000}"/>
    <cellStyle name="Normal 2 2 10 2 2 2" xfId="12824" xr:uid="{00000000-0005-0000-0000-0000300D0000}"/>
    <cellStyle name="Normal 2 2 10 2 2 2 2" xfId="29120" xr:uid="{00000000-0005-0000-0000-0000310D0000}"/>
    <cellStyle name="Normal 2 2 10 2 2 3" xfId="20974" xr:uid="{00000000-0005-0000-0000-0000320D0000}"/>
    <cellStyle name="Normal 2 2 10 2 3" xfId="7423" xr:uid="{00000000-0005-0000-0000-0000330D0000}"/>
    <cellStyle name="Normal 2 2 10 2 3 2" xfId="15569" xr:uid="{00000000-0005-0000-0000-0000340D0000}"/>
    <cellStyle name="Normal 2 2 10 2 3 2 2" xfId="31865" xr:uid="{00000000-0005-0000-0000-0000350D0000}"/>
    <cellStyle name="Normal 2 2 10 2 3 3" xfId="23719" xr:uid="{00000000-0005-0000-0000-0000360D0000}"/>
    <cellStyle name="Normal 2 2 10 2 4" xfId="10270" xr:uid="{00000000-0005-0000-0000-0000370D0000}"/>
    <cellStyle name="Normal 2 2 10 2 4 2" xfId="26566" xr:uid="{00000000-0005-0000-0000-0000380D0000}"/>
    <cellStyle name="Normal 2 2 10 2 5" xfId="18420" xr:uid="{00000000-0005-0000-0000-0000390D0000}"/>
    <cellStyle name="Normal 2 2 10 3" xfId="3460" xr:uid="{00000000-0005-0000-0000-00003A0D0000}"/>
    <cellStyle name="Normal 2 2 10 3 2" xfId="11606" xr:uid="{00000000-0005-0000-0000-00003B0D0000}"/>
    <cellStyle name="Normal 2 2 10 3 2 2" xfId="27902" xr:uid="{00000000-0005-0000-0000-00003C0D0000}"/>
    <cellStyle name="Normal 2 2 10 3 3" xfId="19756" xr:uid="{00000000-0005-0000-0000-00003D0D0000}"/>
    <cellStyle name="Normal 2 2 10 4" xfId="6013" xr:uid="{00000000-0005-0000-0000-00003E0D0000}"/>
    <cellStyle name="Normal 2 2 10 4 2" xfId="14159" xr:uid="{00000000-0005-0000-0000-00003F0D0000}"/>
    <cellStyle name="Normal 2 2 10 4 2 2" xfId="30455" xr:uid="{00000000-0005-0000-0000-0000400D0000}"/>
    <cellStyle name="Normal 2 2 10 4 3" xfId="22309" xr:uid="{00000000-0005-0000-0000-0000410D0000}"/>
    <cellStyle name="Normal 2 2 10 5" xfId="8860" xr:uid="{00000000-0005-0000-0000-0000420D0000}"/>
    <cellStyle name="Normal 2 2 10 5 2" xfId="25156" xr:uid="{00000000-0005-0000-0000-0000430D0000}"/>
    <cellStyle name="Normal 2 2 10 6" xfId="17010" xr:uid="{00000000-0005-0000-0000-0000440D0000}"/>
    <cellStyle name="Normal 2 2 11" xfId="1419" xr:uid="{00000000-0005-0000-0000-0000450D0000}"/>
    <cellStyle name="Normal 2 2 11 2" xfId="4069" xr:uid="{00000000-0005-0000-0000-0000460D0000}"/>
    <cellStyle name="Normal 2 2 11 2 2" xfId="12215" xr:uid="{00000000-0005-0000-0000-0000470D0000}"/>
    <cellStyle name="Normal 2 2 11 2 2 2" xfId="28511" xr:uid="{00000000-0005-0000-0000-0000480D0000}"/>
    <cellStyle name="Normal 2 2 11 2 3" xfId="20365" xr:uid="{00000000-0005-0000-0000-0000490D0000}"/>
    <cellStyle name="Normal 2 2 11 3" xfId="6718" xr:uid="{00000000-0005-0000-0000-00004A0D0000}"/>
    <cellStyle name="Normal 2 2 11 3 2" xfId="14864" xr:uid="{00000000-0005-0000-0000-00004B0D0000}"/>
    <cellStyle name="Normal 2 2 11 3 2 2" xfId="31160" xr:uid="{00000000-0005-0000-0000-00004C0D0000}"/>
    <cellStyle name="Normal 2 2 11 3 3" xfId="23014" xr:uid="{00000000-0005-0000-0000-00004D0D0000}"/>
    <cellStyle name="Normal 2 2 11 4" xfId="9565" xr:uid="{00000000-0005-0000-0000-00004E0D0000}"/>
    <cellStyle name="Normal 2 2 11 4 2" xfId="25861" xr:uid="{00000000-0005-0000-0000-00004F0D0000}"/>
    <cellStyle name="Normal 2 2 11 5" xfId="17715" xr:uid="{00000000-0005-0000-0000-0000500D0000}"/>
    <cellStyle name="Normal 2 2 12" xfId="2851" xr:uid="{00000000-0005-0000-0000-0000510D0000}"/>
    <cellStyle name="Normal 2 2 12 2" xfId="10997" xr:uid="{00000000-0005-0000-0000-0000520D0000}"/>
    <cellStyle name="Normal 2 2 12 2 2" xfId="27293" xr:uid="{00000000-0005-0000-0000-0000530D0000}"/>
    <cellStyle name="Normal 2 2 12 3" xfId="19147" xr:uid="{00000000-0005-0000-0000-0000540D0000}"/>
    <cellStyle name="Normal 2 2 13" xfId="5308" xr:uid="{00000000-0005-0000-0000-0000550D0000}"/>
    <cellStyle name="Normal 2 2 13 2" xfId="13454" xr:uid="{00000000-0005-0000-0000-0000560D0000}"/>
    <cellStyle name="Normal 2 2 13 2 2" xfId="29750" xr:uid="{00000000-0005-0000-0000-0000570D0000}"/>
    <cellStyle name="Normal 2 2 13 3" xfId="21604" xr:uid="{00000000-0005-0000-0000-0000580D0000}"/>
    <cellStyle name="Normal 2 2 14" xfId="8155" xr:uid="{00000000-0005-0000-0000-0000590D0000}"/>
    <cellStyle name="Normal 2 2 14 2" xfId="24451" xr:uid="{00000000-0005-0000-0000-00005A0D0000}"/>
    <cellStyle name="Normal 2 2 15" xfId="16305" xr:uid="{00000000-0005-0000-0000-00005B0D0000}"/>
    <cellStyle name="Normal 2 2 2" xfId="15" xr:uid="{00000000-0005-0000-0000-00005C0D0000}"/>
    <cellStyle name="Normal 2 2 2 10" xfId="697" xr:uid="{00000000-0005-0000-0000-00005D0D0000}"/>
    <cellStyle name="Normal 2 2 2 10 2" xfId="1403" xr:uid="{00000000-0005-0000-0000-00005E0D0000}"/>
    <cellStyle name="Normal 2 2 2 10 2 2" xfId="2813" xr:uid="{00000000-0005-0000-0000-00005F0D0000}"/>
    <cellStyle name="Normal 2 2 2 10 2 2 2" xfId="5271" xr:uid="{00000000-0005-0000-0000-0000600D0000}"/>
    <cellStyle name="Normal 2 2 2 10 2 2 2 2" xfId="13417" xr:uid="{00000000-0005-0000-0000-0000610D0000}"/>
    <cellStyle name="Normal 2 2 2 10 2 2 2 2 2" xfId="29713" xr:uid="{00000000-0005-0000-0000-0000620D0000}"/>
    <cellStyle name="Normal 2 2 2 10 2 2 2 3" xfId="21567" xr:uid="{00000000-0005-0000-0000-0000630D0000}"/>
    <cellStyle name="Normal 2 2 2 10 2 2 3" xfId="8112" xr:uid="{00000000-0005-0000-0000-0000640D0000}"/>
    <cellStyle name="Normal 2 2 2 10 2 2 3 2" xfId="16258" xr:uid="{00000000-0005-0000-0000-0000650D0000}"/>
    <cellStyle name="Normal 2 2 2 10 2 2 3 2 2" xfId="32554" xr:uid="{00000000-0005-0000-0000-0000660D0000}"/>
    <cellStyle name="Normal 2 2 2 10 2 2 3 3" xfId="24408" xr:uid="{00000000-0005-0000-0000-0000670D0000}"/>
    <cellStyle name="Normal 2 2 2 10 2 2 4" xfId="10959" xr:uid="{00000000-0005-0000-0000-0000680D0000}"/>
    <cellStyle name="Normal 2 2 2 10 2 2 4 2" xfId="27255" xr:uid="{00000000-0005-0000-0000-0000690D0000}"/>
    <cellStyle name="Normal 2 2 2 10 2 2 5" xfId="19109" xr:uid="{00000000-0005-0000-0000-00006A0D0000}"/>
    <cellStyle name="Normal 2 2 2 10 2 3" xfId="4053" xr:uid="{00000000-0005-0000-0000-00006B0D0000}"/>
    <cellStyle name="Normal 2 2 2 10 2 3 2" xfId="12199" xr:uid="{00000000-0005-0000-0000-00006C0D0000}"/>
    <cellStyle name="Normal 2 2 2 10 2 3 2 2" xfId="28495" xr:uid="{00000000-0005-0000-0000-00006D0D0000}"/>
    <cellStyle name="Normal 2 2 2 10 2 3 3" xfId="20349" xr:uid="{00000000-0005-0000-0000-00006E0D0000}"/>
    <cellStyle name="Normal 2 2 2 10 2 4" xfId="6702" xr:uid="{00000000-0005-0000-0000-00006F0D0000}"/>
    <cellStyle name="Normal 2 2 2 10 2 4 2" xfId="14848" xr:uid="{00000000-0005-0000-0000-0000700D0000}"/>
    <cellStyle name="Normal 2 2 2 10 2 4 2 2" xfId="31144" xr:uid="{00000000-0005-0000-0000-0000710D0000}"/>
    <cellStyle name="Normal 2 2 2 10 2 4 3" xfId="22998" xr:uid="{00000000-0005-0000-0000-0000720D0000}"/>
    <cellStyle name="Normal 2 2 2 10 2 5" xfId="9549" xr:uid="{00000000-0005-0000-0000-0000730D0000}"/>
    <cellStyle name="Normal 2 2 2 10 2 5 2" xfId="25845" xr:uid="{00000000-0005-0000-0000-0000740D0000}"/>
    <cellStyle name="Normal 2 2 2 10 2 6" xfId="17699" xr:uid="{00000000-0005-0000-0000-0000750D0000}"/>
    <cellStyle name="Normal 2 2 2 10 3" xfId="2108" xr:uid="{00000000-0005-0000-0000-0000760D0000}"/>
    <cellStyle name="Normal 2 2 2 10 3 2" xfId="4662" xr:uid="{00000000-0005-0000-0000-0000770D0000}"/>
    <cellStyle name="Normal 2 2 2 10 3 2 2" xfId="12808" xr:uid="{00000000-0005-0000-0000-0000780D0000}"/>
    <cellStyle name="Normal 2 2 2 10 3 2 2 2" xfId="29104" xr:uid="{00000000-0005-0000-0000-0000790D0000}"/>
    <cellStyle name="Normal 2 2 2 10 3 2 3" xfId="20958" xr:uid="{00000000-0005-0000-0000-00007A0D0000}"/>
    <cellStyle name="Normal 2 2 2 10 3 3" xfId="7407" xr:uid="{00000000-0005-0000-0000-00007B0D0000}"/>
    <cellStyle name="Normal 2 2 2 10 3 3 2" xfId="15553" xr:uid="{00000000-0005-0000-0000-00007C0D0000}"/>
    <cellStyle name="Normal 2 2 2 10 3 3 2 2" xfId="31849" xr:uid="{00000000-0005-0000-0000-00007D0D0000}"/>
    <cellStyle name="Normal 2 2 2 10 3 3 3" xfId="23703" xr:uid="{00000000-0005-0000-0000-00007E0D0000}"/>
    <cellStyle name="Normal 2 2 2 10 3 4" xfId="10254" xr:uid="{00000000-0005-0000-0000-00007F0D0000}"/>
    <cellStyle name="Normal 2 2 2 10 3 4 2" xfId="26550" xr:uid="{00000000-0005-0000-0000-0000800D0000}"/>
    <cellStyle name="Normal 2 2 2 10 3 5" xfId="18404" xr:uid="{00000000-0005-0000-0000-0000810D0000}"/>
    <cellStyle name="Normal 2 2 2 10 4" xfId="3444" xr:uid="{00000000-0005-0000-0000-0000820D0000}"/>
    <cellStyle name="Normal 2 2 2 10 4 2" xfId="11590" xr:uid="{00000000-0005-0000-0000-0000830D0000}"/>
    <cellStyle name="Normal 2 2 2 10 4 2 2" xfId="27886" xr:uid="{00000000-0005-0000-0000-0000840D0000}"/>
    <cellStyle name="Normal 2 2 2 10 4 3" xfId="19740" xr:uid="{00000000-0005-0000-0000-0000850D0000}"/>
    <cellStyle name="Normal 2 2 2 10 5" xfId="5997" xr:uid="{00000000-0005-0000-0000-0000860D0000}"/>
    <cellStyle name="Normal 2 2 2 10 5 2" xfId="14143" xr:uid="{00000000-0005-0000-0000-0000870D0000}"/>
    <cellStyle name="Normal 2 2 2 10 5 2 2" xfId="30439" xr:uid="{00000000-0005-0000-0000-0000880D0000}"/>
    <cellStyle name="Normal 2 2 2 10 5 3" xfId="22293" xr:uid="{00000000-0005-0000-0000-0000890D0000}"/>
    <cellStyle name="Normal 2 2 2 10 6" xfId="8844" xr:uid="{00000000-0005-0000-0000-00008A0D0000}"/>
    <cellStyle name="Normal 2 2 2 10 6 2" xfId="25140" xr:uid="{00000000-0005-0000-0000-00008B0D0000}"/>
    <cellStyle name="Normal 2 2 2 10 7" xfId="16994" xr:uid="{00000000-0005-0000-0000-00008C0D0000}"/>
    <cellStyle name="Normal 2 2 2 11" xfId="721" xr:uid="{00000000-0005-0000-0000-00008D0D0000}"/>
    <cellStyle name="Normal 2 2 2 11 2" xfId="2131" xr:uid="{00000000-0005-0000-0000-00008E0D0000}"/>
    <cellStyle name="Normal 2 2 2 11 2 2" xfId="4683" xr:uid="{00000000-0005-0000-0000-00008F0D0000}"/>
    <cellStyle name="Normal 2 2 2 11 2 2 2" xfId="12829" xr:uid="{00000000-0005-0000-0000-0000900D0000}"/>
    <cellStyle name="Normal 2 2 2 11 2 2 2 2" xfId="29125" xr:uid="{00000000-0005-0000-0000-0000910D0000}"/>
    <cellStyle name="Normal 2 2 2 11 2 2 3" xfId="20979" xr:uid="{00000000-0005-0000-0000-0000920D0000}"/>
    <cellStyle name="Normal 2 2 2 11 2 3" xfId="7430" xr:uid="{00000000-0005-0000-0000-0000930D0000}"/>
    <cellStyle name="Normal 2 2 2 11 2 3 2" xfId="15576" xr:uid="{00000000-0005-0000-0000-0000940D0000}"/>
    <cellStyle name="Normal 2 2 2 11 2 3 2 2" xfId="31872" xr:uid="{00000000-0005-0000-0000-0000950D0000}"/>
    <cellStyle name="Normal 2 2 2 11 2 3 3" xfId="23726" xr:uid="{00000000-0005-0000-0000-0000960D0000}"/>
    <cellStyle name="Normal 2 2 2 11 2 4" xfId="10277" xr:uid="{00000000-0005-0000-0000-0000970D0000}"/>
    <cellStyle name="Normal 2 2 2 11 2 4 2" xfId="26573" xr:uid="{00000000-0005-0000-0000-0000980D0000}"/>
    <cellStyle name="Normal 2 2 2 11 2 5" xfId="18427" xr:uid="{00000000-0005-0000-0000-0000990D0000}"/>
    <cellStyle name="Normal 2 2 2 11 3" xfId="3465" xr:uid="{00000000-0005-0000-0000-00009A0D0000}"/>
    <cellStyle name="Normal 2 2 2 11 3 2" xfId="11611" xr:uid="{00000000-0005-0000-0000-00009B0D0000}"/>
    <cellStyle name="Normal 2 2 2 11 3 2 2" xfId="27907" xr:uid="{00000000-0005-0000-0000-00009C0D0000}"/>
    <cellStyle name="Normal 2 2 2 11 3 3" xfId="19761" xr:uid="{00000000-0005-0000-0000-00009D0D0000}"/>
    <cellStyle name="Normal 2 2 2 11 4" xfId="6020" xr:uid="{00000000-0005-0000-0000-00009E0D0000}"/>
    <cellStyle name="Normal 2 2 2 11 4 2" xfId="14166" xr:uid="{00000000-0005-0000-0000-00009F0D0000}"/>
    <cellStyle name="Normal 2 2 2 11 4 2 2" xfId="30462" xr:uid="{00000000-0005-0000-0000-0000A00D0000}"/>
    <cellStyle name="Normal 2 2 2 11 4 3" xfId="22316" xr:uid="{00000000-0005-0000-0000-0000A10D0000}"/>
    <cellStyle name="Normal 2 2 2 11 5" xfId="8867" xr:uid="{00000000-0005-0000-0000-0000A20D0000}"/>
    <cellStyle name="Normal 2 2 2 11 5 2" xfId="25163" xr:uid="{00000000-0005-0000-0000-0000A30D0000}"/>
    <cellStyle name="Normal 2 2 2 11 6" xfId="17017" xr:uid="{00000000-0005-0000-0000-0000A40D0000}"/>
    <cellStyle name="Normal 2 2 2 12" xfId="1426" xr:uid="{00000000-0005-0000-0000-0000A50D0000}"/>
    <cellStyle name="Normal 2 2 2 12 2" xfId="4074" xr:uid="{00000000-0005-0000-0000-0000A60D0000}"/>
    <cellStyle name="Normal 2 2 2 12 2 2" xfId="12220" xr:uid="{00000000-0005-0000-0000-0000A70D0000}"/>
    <cellStyle name="Normal 2 2 2 12 2 2 2" xfId="28516" xr:uid="{00000000-0005-0000-0000-0000A80D0000}"/>
    <cellStyle name="Normal 2 2 2 12 2 3" xfId="20370" xr:uid="{00000000-0005-0000-0000-0000A90D0000}"/>
    <cellStyle name="Normal 2 2 2 12 3" xfId="6725" xr:uid="{00000000-0005-0000-0000-0000AA0D0000}"/>
    <cellStyle name="Normal 2 2 2 12 3 2" xfId="14871" xr:uid="{00000000-0005-0000-0000-0000AB0D0000}"/>
    <cellStyle name="Normal 2 2 2 12 3 2 2" xfId="31167" xr:uid="{00000000-0005-0000-0000-0000AC0D0000}"/>
    <cellStyle name="Normal 2 2 2 12 3 3" xfId="23021" xr:uid="{00000000-0005-0000-0000-0000AD0D0000}"/>
    <cellStyle name="Normal 2 2 2 12 4" xfId="9572" xr:uid="{00000000-0005-0000-0000-0000AE0D0000}"/>
    <cellStyle name="Normal 2 2 2 12 4 2" xfId="25868" xr:uid="{00000000-0005-0000-0000-0000AF0D0000}"/>
    <cellStyle name="Normal 2 2 2 12 5" xfId="17722" xr:uid="{00000000-0005-0000-0000-0000B00D0000}"/>
    <cellStyle name="Normal 2 2 2 13" xfId="2856" xr:uid="{00000000-0005-0000-0000-0000B10D0000}"/>
    <cellStyle name="Normal 2 2 2 13 2" xfId="11002" xr:uid="{00000000-0005-0000-0000-0000B20D0000}"/>
    <cellStyle name="Normal 2 2 2 13 2 2" xfId="27298" xr:uid="{00000000-0005-0000-0000-0000B30D0000}"/>
    <cellStyle name="Normal 2 2 2 13 3" xfId="19152" xr:uid="{00000000-0005-0000-0000-0000B40D0000}"/>
    <cellStyle name="Normal 2 2 2 14" xfId="5315" xr:uid="{00000000-0005-0000-0000-0000B50D0000}"/>
    <cellStyle name="Normal 2 2 2 14 2" xfId="13461" xr:uid="{00000000-0005-0000-0000-0000B60D0000}"/>
    <cellStyle name="Normal 2 2 2 14 2 2" xfId="29757" xr:uid="{00000000-0005-0000-0000-0000B70D0000}"/>
    <cellStyle name="Normal 2 2 2 14 3" xfId="21611" xr:uid="{00000000-0005-0000-0000-0000B80D0000}"/>
    <cellStyle name="Normal 2 2 2 15" xfId="8162" xr:uid="{00000000-0005-0000-0000-0000B90D0000}"/>
    <cellStyle name="Normal 2 2 2 15 2" xfId="24458" xr:uid="{00000000-0005-0000-0000-0000BA0D0000}"/>
    <cellStyle name="Normal 2 2 2 16" xfId="16312" xr:uid="{00000000-0005-0000-0000-0000BB0D0000}"/>
    <cellStyle name="Normal 2 2 2 2" xfId="16" xr:uid="{00000000-0005-0000-0000-0000BC0D0000}"/>
    <cellStyle name="Normal 2 2 2 2 10" xfId="698" xr:uid="{00000000-0005-0000-0000-0000BD0D0000}"/>
    <cellStyle name="Normal 2 2 2 2 10 2" xfId="1404" xr:uid="{00000000-0005-0000-0000-0000BE0D0000}"/>
    <cellStyle name="Normal 2 2 2 2 10 2 2" xfId="2814" xr:uid="{00000000-0005-0000-0000-0000BF0D0000}"/>
    <cellStyle name="Normal 2 2 2 2 10 2 2 2" xfId="2829" xr:uid="{00000000-0005-0000-0000-0000C00D0000}"/>
    <cellStyle name="Normal 2 2 2 2 10 2 2 2 2" xfId="2835" xr:uid="{00000000-0005-0000-0000-0000C10D0000}"/>
    <cellStyle name="Normal 2 2 2 2 10 2 2 2 2 2" xfId="5292" xr:uid="{00000000-0005-0000-0000-0000C20D0000}"/>
    <cellStyle name="Normal 2 2 2 2 10 2 2 2 2 2 2" xfId="13438" xr:uid="{00000000-0005-0000-0000-0000C30D0000}"/>
    <cellStyle name="Normal 2 2 2 2 10 2 2 2 2 2 2 2" xfId="29734" xr:uid="{00000000-0005-0000-0000-0000C40D0000}"/>
    <cellStyle name="Normal 2 2 2 2 10 2 2 2 2 2 3" xfId="21588" xr:uid="{00000000-0005-0000-0000-0000C50D0000}"/>
    <cellStyle name="Normal 2 2 2 2 10 2 2 2 2 3" xfId="8134" xr:uid="{00000000-0005-0000-0000-0000C60D0000}"/>
    <cellStyle name="Normal 2 2 2 2 10 2 2 2 2 3 2" xfId="16280" xr:uid="{00000000-0005-0000-0000-0000C70D0000}"/>
    <cellStyle name="Normal 2 2 2 2 10 2 2 2 2 3 2 2" xfId="32576" xr:uid="{00000000-0005-0000-0000-0000C80D0000}"/>
    <cellStyle name="Normal 2 2 2 2 10 2 2 2 2 3 3" xfId="24430" xr:uid="{00000000-0005-0000-0000-0000C90D0000}"/>
    <cellStyle name="Normal 2 2 2 2 10 2 2 2 2 4" xfId="10981" xr:uid="{00000000-0005-0000-0000-0000CA0D0000}"/>
    <cellStyle name="Normal 2 2 2 2 10 2 2 2 2 4 2" xfId="27277" xr:uid="{00000000-0005-0000-0000-0000CB0D0000}"/>
    <cellStyle name="Normal 2 2 2 2 10 2 2 2 2 5" xfId="19131" xr:uid="{00000000-0005-0000-0000-0000CC0D0000}"/>
    <cellStyle name="Normal 2 2 2 2 10 2 2 2 3" xfId="5286" xr:uid="{00000000-0005-0000-0000-0000CD0D0000}"/>
    <cellStyle name="Normal 2 2 2 2 10 2 2 2 3 2" xfId="13432" xr:uid="{00000000-0005-0000-0000-0000CE0D0000}"/>
    <cellStyle name="Normal 2 2 2 2 10 2 2 2 3 2 2" xfId="29728" xr:uid="{00000000-0005-0000-0000-0000CF0D0000}"/>
    <cellStyle name="Normal 2 2 2 2 10 2 2 2 3 3" xfId="21582" xr:uid="{00000000-0005-0000-0000-0000D00D0000}"/>
    <cellStyle name="Normal 2 2 2 2 10 2 2 2 4" xfId="8128" xr:uid="{00000000-0005-0000-0000-0000D10D0000}"/>
    <cellStyle name="Normal 2 2 2 2 10 2 2 2 4 2" xfId="16274" xr:uid="{00000000-0005-0000-0000-0000D20D0000}"/>
    <cellStyle name="Normal 2 2 2 2 10 2 2 2 4 2 2" xfId="32570" xr:uid="{00000000-0005-0000-0000-0000D30D0000}"/>
    <cellStyle name="Normal 2 2 2 2 10 2 2 2 4 3" xfId="24424" xr:uid="{00000000-0005-0000-0000-0000D40D0000}"/>
    <cellStyle name="Normal 2 2 2 2 10 2 2 2 5" xfId="10975" xr:uid="{00000000-0005-0000-0000-0000D50D0000}"/>
    <cellStyle name="Normal 2 2 2 2 10 2 2 2 5 2" xfId="27271" xr:uid="{00000000-0005-0000-0000-0000D60D0000}"/>
    <cellStyle name="Normal 2 2 2 2 10 2 2 2 6" xfId="19125" xr:uid="{00000000-0005-0000-0000-0000D70D0000}"/>
    <cellStyle name="Normal 2 2 2 2 10 2 2 3" xfId="5272" xr:uid="{00000000-0005-0000-0000-0000D80D0000}"/>
    <cellStyle name="Normal 2 2 2 2 10 2 2 3 2" xfId="13418" xr:uid="{00000000-0005-0000-0000-0000D90D0000}"/>
    <cellStyle name="Normal 2 2 2 2 10 2 2 3 2 2" xfId="29714" xr:uid="{00000000-0005-0000-0000-0000DA0D0000}"/>
    <cellStyle name="Normal 2 2 2 2 10 2 2 3 3" xfId="21568" xr:uid="{00000000-0005-0000-0000-0000DB0D0000}"/>
    <cellStyle name="Normal 2 2 2 2 10 2 2 4" xfId="8113" xr:uid="{00000000-0005-0000-0000-0000DC0D0000}"/>
    <cellStyle name="Normal 2 2 2 2 10 2 2 4 2" xfId="16259" xr:uid="{00000000-0005-0000-0000-0000DD0D0000}"/>
    <cellStyle name="Normal 2 2 2 2 10 2 2 4 2 2" xfId="32555" xr:uid="{00000000-0005-0000-0000-0000DE0D0000}"/>
    <cellStyle name="Normal 2 2 2 2 10 2 2 4 3" xfId="24409" xr:uid="{00000000-0005-0000-0000-0000DF0D0000}"/>
    <cellStyle name="Normal 2 2 2 2 10 2 2 5" xfId="10960" xr:uid="{00000000-0005-0000-0000-0000E00D0000}"/>
    <cellStyle name="Normal 2 2 2 2 10 2 2 5 2" xfId="27256" xr:uid="{00000000-0005-0000-0000-0000E10D0000}"/>
    <cellStyle name="Normal 2 2 2 2 10 2 2 6" xfId="19110" xr:uid="{00000000-0005-0000-0000-0000E20D0000}"/>
    <cellStyle name="Normal 2 2 2 2 10 2 3" xfId="4054" xr:uid="{00000000-0005-0000-0000-0000E30D0000}"/>
    <cellStyle name="Normal 2 2 2 2 10 2 3 2" xfId="12200" xr:uid="{00000000-0005-0000-0000-0000E40D0000}"/>
    <cellStyle name="Normal 2 2 2 2 10 2 3 2 2" xfId="28496" xr:uid="{00000000-0005-0000-0000-0000E50D0000}"/>
    <cellStyle name="Normal 2 2 2 2 10 2 3 3" xfId="20350" xr:uid="{00000000-0005-0000-0000-0000E60D0000}"/>
    <cellStyle name="Normal 2 2 2 2 10 2 4" xfId="6703" xr:uid="{00000000-0005-0000-0000-0000E70D0000}"/>
    <cellStyle name="Normal 2 2 2 2 10 2 4 2" xfId="14849" xr:uid="{00000000-0005-0000-0000-0000E80D0000}"/>
    <cellStyle name="Normal 2 2 2 2 10 2 4 2 2" xfId="31145" xr:uid="{00000000-0005-0000-0000-0000E90D0000}"/>
    <cellStyle name="Normal 2 2 2 2 10 2 4 3" xfId="22999" xr:uid="{00000000-0005-0000-0000-0000EA0D0000}"/>
    <cellStyle name="Normal 2 2 2 2 10 2 5" xfId="9550" xr:uid="{00000000-0005-0000-0000-0000EB0D0000}"/>
    <cellStyle name="Normal 2 2 2 2 10 2 5 2" xfId="25846" xr:uid="{00000000-0005-0000-0000-0000EC0D0000}"/>
    <cellStyle name="Normal 2 2 2 2 10 2 6" xfId="17700" xr:uid="{00000000-0005-0000-0000-0000ED0D0000}"/>
    <cellStyle name="Normal 2 2 2 2 10 3" xfId="2109" xr:uid="{00000000-0005-0000-0000-0000EE0D0000}"/>
    <cellStyle name="Normal 2 2 2 2 10 3 2" xfId="4663" xr:uid="{00000000-0005-0000-0000-0000EF0D0000}"/>
    <cellStyle name="Normal 2 2 2 2 10 3 2 2" xfId="12809" xr:uid="{00000000-0005-0000-0000-0000F00D0000}"/>
    <cellStyle name="Normal 2 2 2 2 10 3 2 2 2" xfId="29105" xr:uid="{00000000-0005-0000-0000-0000F10D0000}"/>
    <cellStyle name="Normal 2 2 2 2 10 3 2 3" xfId="20959" xr:uid="{00000000-0005-0000-0000-0000F20D0000}"/>
    <cellStyle name="Normal 2 2 2 2 10 3 3" xfId="7408" xr:uid="{00000000-0005-0000-0000-0000F30D0000}"/>
    <cellStyle name="Normal 2 2 2 2 10 3 3 2" xfId="15554" xr:uid="{00000000-0005-0000-0000-0000F40D0000}"/>
    <cellStyle name="Normal 2 2 2 2 10 3 3 2 2" xfId="31850" xr:uid="{00000000-0005-0000-0000-0000F50D0000}"/>
    <cellStyle name="Normal 2 2 2 2 10 3 3 3" xfId="23704" xr:uid="{00000000-0005-0000-0000-0000F60D0000}"/>
    <cellStyle name="Normal 2 2 2 2 10 3 4" xfId="10255" xr:uid="{00000000-0005-0000-0000-0000F70D0000}"/>
    <cellStyle name="Normal 2 2 2 2 10 3 4 2" xfId="26551" xr:uid="{00000000-0005-0000-0000-0000F80D0000}"/>
    <cellStyle name="Normal 2 2 2 2 10 3 5" xfId="18405" xr:uid="{00000000-0005-0000-0000-0000F90D0000}"/>
    <cellStyle name="Normal 2 2 2 2 10 4" xfId="3445" xr:uid="{00000000-0005-0000-0000-0000FA0D0000}"/>
    <cellStyle name="Normal 2 2 2 2 10 4 2" xfId="11591" xr:uid="{00000000-0005-0000-0000-0000FB0D0000}"/>
    <cellStyle name="Normal 2 2 2 2 10 4 2 2" xfId="27887" xr:uid="{00000000-0005-0000-0000-0000FC0D0000}"/>
    <cellStyle name="Normal 2 2 2 2 10 4 3" xfId="19741" xr:uid="{00000000-0005-0000-0000-0000FD0D0000}"/>
    <cellStyle name="Normal 2 2 2 2 10 5" xfId="5998" xr:uid="{00000000-0005-0000-0000-0000FE0D0000}"/>
    <cellStyle name="Normal 2 2 2 2 10 5 2" xfId="14144" xr:uid="{00000000-0005-0000-0000-0000FF0D0000}"/>
    <cellStyle name="Normal 2 2 2 2 10 5 2 2" xfId="30440" xr:uid="{00000000-0005-0000-0000-0000000E0000}"/>
    <cellStyle name="Normal 2 2 2 2 10 5 3" xfId="22294" xr:uid="{00000000-0005-0000-0000-0000010E0000}"/>
    <cellStyle name="Normal 2 2 2 2 10 6" xfId="8845" xr:uid="{00000000-0005-0000-0000-0000020E0000}"/>
    <cellStyle name="Normal 2 2 2 2 10 6 2" xfId="25141" xr:uid="{00000000-0005-0000-0000-0000030E0000}"/>
    <cellStyle name="Normal 2 2 2 2 10 7" xfId="16995" xr:uid="{00000000-0005-0000-0000-0000040E0000}"/>
    <cellStyle name="Normal 2 2 2 2 11" xfId="722" xr:uid="{00000000-0005-0000-0000-0000050E0000}"/>
    <cellStyle name="Normal 2 2 2 2 11 2" xfId="2132" xr:uid="{00000000-0005-0000-0000-0000060E0000}"/>
    <cellStyle name="Normal 2 2 2 2 11 2 2" xfId="4684" xr:uid="{00000000-0005-0000-0000-0000070E0000}"/>
    <cellStyle name="Normal 2 2 2 2 11 2 2 2" xfId="12830" xr:uid="{00000000-0005-0000-0000-0000080E0000}"/>
    <cellStyle name="Normal 2 2 2 2 11 2 2 2 2" xfId="29126" xr:uid="{00000000-0005-0000-0000-0000090E0000}"/>
    <cellStyle name="Normal 2 2 2 2 11 2 2 3" xfId="20980" xr:uid="{00000000-0005-0000-0000-00000A0E0000}"/>
    <cellStyle name="Normal 2 2 2 2 11 2 3" xfId="7431" xr:uid="{00000000-0005-0000-0000-00000B0E0000}"/>
    <cellStyle name="Normal 2 2 2 2 11 2 3 2" xfId="15577" xr:uid="{00000000-0005-0000-0000-00000C0E0000}"/>
    <cellStyle name="Normal 2 2 2 2 11 2 3 2 2" xfId="31873" xr:uid="{00000000-0005-0000-0000-00000D0E0000}"/>
    <cellStyle name="Normal 2 2 2 2 11 2 3 3" xfId="23727" xr:uid="{00000000-0005-0000-0000-00000E0E0000}"/>
    <cellStyle name="Normal 2 2 2 2 11 2 4" xfId="10278" xr:uid="{00000000-0005-0000-0000-00000F0E0000}"/>
    <cellStyle name="Normal 2 2 2 2 11 2 4 2" xfId="26574" xr:uid="{00000000-0005-0000-0000-0000100E0000}"/>
    <cellStyle name="Normal 2 2 2 2 11 2 5" xfId="18428" xr:uid="{00000000-0005-0000-0000-0000110E0000}"/>
    <cellStyle name="Normal 2 2 2 2 11 3" xfId="3466" xr:uid="{00000000-0005-0000-0000-0000120E0000}"/>
    <cellStyle name="Normal 2 2 2 2 11 3 2" xfId="11612" xr:uid="{00000000-0005-0000-0000-0000130E0000}"/>
    <cellStyle name="Normal 2 2 2 2 11 3 2 2" xfId="27908" xr:uid="{00000000-0005-0000-0000-0000140E0000}"/>
    <cellStyle name="Normal 2 2 2 2 11 3 3" xfId="19762" xr:uid="{00000000-0005-0000-0000-0000150E0000}"/>
    <cellStyle name="Normal 2 2 2 2 11 4" xfId="6021" xr:uid="{00000000-0005-0000-0000-0000160E0000}"/>
    <cellStyle name="Normal 2 2 2 2 11 4 2" xfId="14167" xr:uid="{00000000-0005-0000-0000-0000170E0000}"/>
    <cellStyle name="Normal 2 2 2 2 11 4 2 2" xfId="30463" xr:uid="{00000000-0005-0000-0000-0000180E0000}"/>
    <cellStyle name="Normal 2 2 2 2 11 4 3" xfId="22317" xr:uid="{00000000-0005-0000-0000-0000190E0000}"/>
    <cellStyle name="Normal 2 2 2 2 11 5" xfId="8868" xr:uid="{00000000-0005-0000-0000-00001A0E0000}"/>
    <cellStyle name="Normal 2 2 2 2 11 5 2" xfId="25164" xr:uid="{00000000-0005-0000-0000-00001B0E0000}"/>
    <cellStyle name="Normal 2 2 2 2 11 6" xfId="17018" xr:uid="{00000000-0005-0000-0000-00001C0E0000}"/>
    <cellStyle name="Normal 2 2 2 2 12" xfId="1427" xr:uid="{00000000-0005-0000-0000-00001D0E0000}"/>
    <cellStyle name="Normal 2 2 2 2 12 2" xfId="4075" xr:uid="{00000000-0005-0000-0000-00001E0E0000}"/>
    <cellStyle name="Normal 2 2 2 2 12 2 2" xfId="12221" xr:uid="{00000000-0005-0000-0000-00001F0E0000}"/>
    <cellStyle name="Normal 2 2 2 2 12 2 2 2" xfId="28517" xr:uid="{00000000-0005-0000-0000-0000200E0000}"/>
    <cellStyle name="Normal 2 2 2 2 12 2 3" xfId="20371" xr:uid="{00000000-0005-0000-0000-0000210E0000}"/>
    <cellStyle name="Normal 2 2 2 2 12 3" xfId="6726" xr:uid="{00000000-0005-0000-0000-0000220E0000}"/>
    <cellStyle name="Normal 2 2 2 2 12 3 2" xfId="14872" xr:uid="{00000000-0005-0000-0000-0000230E0000}"/>
    <cellStyle name="Normal 2 2 2 2 12 3 2 2" xfId="31168" xr:uid="{00000000-0005-0000-0000-0000240E0000}"/>
    <cellStyle name="Normal 2 2 2 2 12 3 3" xfId="23022" xr:uid="{00000000-0005-0000-0000-0000250E0000}"/>
    <cellStyle name="Normal 2 2 2 2 12 4" xfId="9573" xr:uid="{00000000-0005-0000-0000-0000260E0000}"/>
    <cellStyle name="Normal 2 2 2 2 12 4 2" xfId="25869" xr:uid="{00000000-0005-0000-0000-0000270E0000}"/>
    <cellStyle name="Normal 2 2 2 2 12 5" xfId="17723" xr:uid="{00000000-0005-0000-0000-0000280E0000}"/>
    <cellStyle name="Normal 2 2 2 2 13" xfId="2857" xr:uid="{00000000-0005-0000-0000-0000290E0000}"/>
    <cellStyle name="Normal 2 2 2 2 13 2" xfId="11003" xr:uid="{00000000-0005-0000-0000-00002A0E0000}"/>
    <cellStyle name="Normal 2 2 2 2 13 2 2" xfId="27299" xr:uid="{00000000-0005-0000-0000-00002B0E0000}"/>
    <cellStyle name="Normal 2 2 2 2 13 3" xfId="19153" xr:uid="{00000000-0005-0000-0000-00002C0E0000}"/>
    <cellStyle name="Normal 2 2 2 2 14" xfId="5316" xr:uid="{00000000-0005-0000-0000-00002D0E0000}"/>
    <cellStyle name="Normal 2 2 2 2 14 2" xfId="13462" xr:uid="{00000000-0005-0000-0000-00002E0E0000}"/>
    <cellStyle name="Normal 2 2 2 2 14 2 2" xfId="29758" xr:uid="{00000000-0005-0000-0000-00002F0E0000}"/>
    <cellStyle name="Normal 2 2 2 2 14 3" xfId="21612" xr:uid="{00000000-0005-0000-0000-0000300E0000}"/>
    <cellStyle name="Normal 2 2 2 2 15" xfId="8149" xr:uid="{00000000-0005-0000-0000-0000310E0000}"/>
    <cellStyle name="Normal 2 2 2 2 15 2" xfId="16295" xr:uid="{00000000-0005-0000-0000-0000320E0000}"/>
    <cellStyle name="Normal 2 2 2 2 15 2 2" xfId="32591" xr:uid="{00000000-0005-0000-0000-0000330E0000}"/>
    <cellStyle name="Normal 2 2 2 2 15 3" xfId="24445" xr:uid="{00000000-0005-0000-0000-0000340E0000}"/>
    <cellStyle name="Normal 2 2 2 2 16" xfId="8163" xr:uid="{00000000-0005-0000-0000-0000350E0000}"/>
    <cellStyle name="Normal 2 2 2 2 16 2" xfId="24459" xr:uid="{00000000-0005-0000-0000-0000360E0000}"/>
    <cellStyle name="Normal 2 2 2 2 17" xfId="16313" xr:uid="{00000000-0005-0000-0000-0000370E0000}"/>
    <cellStyle name="Normal 2 2 2 2 2" xfId="27" xr:uid="{00000000-0005-0000-0000-0000380E0000}"/>
    <cellStyle name="Normal 2 2 2 2 2 10" xfId="2866" xr:uid="{00000000-0005-0000-0000-0000390E0000}"/>
    <cellStyle name="Normal 2 2 2 2 2 10 2" xfId="11012" xr:uid="{00000000-0005-0000-0000-00003A0E0000}"/>
    <cellStyle name="Normal 2 2 2 2 2 10 2 2" xfId="27308" xr:uid="{00000000-0005-0000-0000-00003B0E0000}"/>
    <cellStyle name="Normal 2 2 2 2 2 10 3" xfId="19162" xr:uid="{00000000-0005-0000-0000-00003C0E0000}"/>
    <cellStyle name="Normal 2 2 2 2 2 11" xfId="5327" xr:uid="{00000000-0005-0000-0000-00003D0E0000}"/>
    <cellStyle name="Normal 2 2 2 2 2 11 2" xfId="13473" xr:uid="{00000000-0005-0000-0000-00003E0E0000}"/>
    <cellStyle name="Normal 2 2 2 2 2 11 2 2" xfId="29769" xr:uid="{00000000-0005-0000-0000-00003F0E0000}"/>
    <cellStyle name="Normal 2 2 2 2 2 11 3" xfId="21623" xr:uid="{00000000-0005-0000-0000-0000400E0000}"/>
    <cellStyle name="Normal 2 2 2 2 2 12" xfId="8174" xr:uid="{00000000-0005-0000-0000-0000410E0000}"/>
    <cellStyle name="Normal 2 2 2 2 2 12 2" xfId="24470" xr:uid="{00000000-0005-0000-0000-0000420E0000}"/>
    <cellStyle name="Normal 2 2 2 2 2 13" xfId="16324" xr:uid="{00000000-0005-0000-0000-0000430E0000}"/>
    <cellStyle name="Normal 2 2 2 2 2 2" xfId="49" xr:uid="{00000000-0005-0000-0000-0000440E0000}"/>
    <cellStyle name="Normal 2 2 2 2 2 2 10" xfId="5349" xr:uid="{00000000-0005-0000-0000-0000450E0000}"/>
    <cellStyle name="Normal 2 2 2 2 2 2 10 2" xfId="13495" xr:uid="{00000000-0005-0000-0000-0000460E0000}"/>
    <cellStyle name="Normal 2 2 2 2 2 2 10 2 2" xfId="29791" xr:uid="{00000000-0005-0000-0000-0000470E0000}"/>
    <cellStyle name="Normal 2 2 2 2 2 2 10 3" xfId="21645" xr:uid="{00000000-0005-0000-0000-0000480E0000}"/>
    <cellStyle name="Normal 2 2 2 2 2 2 11" xfId="8196" xr:uid="{00000000-0005-0000-0000-0000490E0000}"/>
    <cellStyle name="Normal 2 2 2 2 2 2 11 2" xfId="24492" xr:uid="{00000000-0005-0000-0000-00004A0E0000}"/>
    <cellStyle name="Normal 2 2 2 2 2 2 12" xfId="16346" xr:uid="{00000000-0005-0000-0000-00004B0E0000}"/>
    <cellStyle name="Normal 2 2 2 2 2 2 2" xfId="93" xr:uid="{00000000-0005-0000-0000-00004C0E0000}"/>
    <cellStyle name="Normal 2 2 2 2 2 2 2 10" xfId="8240" xr:uid="{00000000-0005-0000-0000-00004D0E0000}"/>
    <cellStyle name="Normal 2 2 2 2 2 2 2 10 2" xfId="24536" xr:uid="{00000000-0005-0000-0000-00004E0E0000}"/>
    <cellStyle name="Normal 2 2 2 2 2 2 2 11" xfId="16390" xr:uid="{00000000-0005-0000-0000-00004F0E0000}"/>
    <cellStyle name="Normal 2 2 2 2 2 2 2 2" xfId="183" xr:uid="{00000000-0005-0000-0000-0000500E0000}"/>
    <cellStyle name="Normal 2 2 2 2 2 2 2 2 2" xfId="527" xr:uid="{00000000-0005-0000-0000-0000510E0000}"/>
    <cellStyle name="Normal 2 2 2 2 2 2 2 2 2 2" xfId="1233" xr:uid="{00000000-0005-0000-0000-0000520E0000}"/>
    <cellStyle name="Normal 2 2 2 2 2 2 2 2 2 2 2" xfId="2643" xr:uid="{00000000-0005-0000-0000-0000530E0000}"/>
    <cellStyle name="Normal 2 2 2 2 2 2 2 2 2 2 2 2" xfId="5117" xr:uid="{00000000-0005-0000-0000-0000540E0000}"/>
    <cellStyle name="Normal 2 2 2 2 2 2 2 2 2 2 2 2 2" xfId="13263" xr:uid="{00000000-0005-0000-0000-0000550E0000}"/>
    <cellStyle name="Normal 2 2 2 2 2 2 2 2 2 2 2 2 2 2" xfId="29559" xr:uid="{00000000-0005-0000-0000-0000560E0000}"/>
    <cellStyle name="Normal 2 2 2 2 2 2 2 2 2 2 2 2 3" xfId="21413" xr:uid="{00000000-0005-0000-0000-0000570E0000}"/>
    <cellStyle name="Normal 2 2 2 2 2 2 2 2 2 2 2 3" xfId="7942" xr:uid="{00000000-0005-0000-0000-0000580E0000}"/>
    <cellStyle name="Normal 2 2 2 2 2 2 2 2 2 2 2 3 2" xfId="16088" xr:uid="{00000000-0005-0000-0000-0000590E0000}"/>
    <cellStyle name="Normal 2 2 2 2 2 2 2 2 2 2 2 3 2 2" xfId="32384" xr:uid="{00000000-0005-0000-0000-00005A0E0000}"/>
    <cellStyle name="Normal 2 2 2 2 2 2 2 2 2 2 2 3 3" xfId="24238" xr:uid="{00000000-0005-0000-0000-00005B0E0000}"/>
    <cellStyle name="Normal 2 2 2 2 2 2 2 2 2 2 2 4" xfId="10789" xr:uid="{00000000-0005-0000-0000-00005C0E0000}"/>
    <cellStyle name="Normal 2 2 2 2 2 2 2 2 2 2 2 4 2" xfId="27085" xr:uid="{00000000-0005-0000-0000-00005D0E0000}"/>
    <cellStyle name="Normal 2 2 2 2 2 2 2 2 2 2 2 5" xfId="18939" xr:uid="{00000000-0005-0000-0000-00005E0E0000}"/>
    <cellStyle name="Normal 2 2 2 2 2 2 2 2 2 2 3" xfId="3899" xr:uid="{00000000-0005-0000-0000-00005F0E0000}"/>
    <cellStyle name="Normal 2 2 2 2 2 2 2 2 2 2 3 2" xfId="12045" xr:uid="{00000000-0005-0000-0000-0000600E0000}"/>
    <cellStyle name="Normal 2 2 2 2 2 2 2 2 2 2 3 2 2" xfId="28341" xr:uid="{00000000-0005-0000-0000-0000610E0000}"/>
    <cellStyle name="Normal 2 2 2 2 2 2 2 2 2 2 3 3" xfId="20195" xr:uid="{00000000-0005-0000-0000-0000620E0000}"/>
    <cellStyle name="Normal 2 2 2 2 2 2 2 2 2 2 4" xfId="6532" xr:uid="{00000000-0005-0000-0000-0000630E0000}"/>
    <cellStyle name="Normal 2 2 2 2 2 2 2 2 2 2 4 2" xfId="14678" xr:uid="{00000000-0005-0000-0000-0000640E0000}"/>
    <cellStyle name="Normal 2 2 2 2 2 2 2 2 2 2 4 2 2" xfId="30974" xr:uid="{00000000-0005-0000-0000-0000650E0000}"/>
    <cellStyle name="Normal 2 2 2 2 2 2 2 2 2 2 4 3" xfId="22828" xr:uid="{00000000-0005-0000-0000-0000660E0000}"/>
    <cellStyle name="Normal 2 2 2 2 2 2 2 2 2 2 5" xfId="9379" xr:uid="{00000000-0005-0000-0000-0000670E0000}"/>
    <cellStyle name="Normal 2 2 2 2 2 2 2 2 2 2 5 2" xfId="25675" xr:uid="{00000000-0005-0000-0000-0000680E0000}"/>
    <cellStyle name="Normal 2 2 2 2 2 2 2 2 2 2 6" xfId="17529" xr:uid="{00000000-0005-0000-0000-0000690E0000}"/>
    <cellStyle name="Normal 2 2 2 2 2 2 2 2 2 3" xfId="1938" xr:uid="{00000000-0005-0000-0000-00006A0E0000}"/>
    <cellStyle name="Normal 2 2 2 2 2 2 2 2 2 3 2" xfId="4508" xr:uid="{00000000-0005-0000-0000-00006B0E0000}"/>
    <cellStyle name="Normal 2 2 2 2 2 2 2 2 2 3 2 2" xfId="12654" xr:uid="{00000000-0005-0000-0000-00006C0E0000}"/>
    <cellStyle name="Normal 2 2 2 2 2 2 2 2 2 3 2 2 2" xfId="28950" xr:uid="{00000000-0005-0000-0000-00006D0E0000}"/>
    <cellStyle name="Normal 2 2 2 2 2 2 2 2 2 3 2 3" xfId="20804" xr:uid="{00000000-0005-0000-0000-00006E0E0000}"/>
    <cellStyle name="Normal 2 2 2 2 2 2 2 2 2 3 3" xfId="7237" xr:uid="{00000000-0005-0000-0000-00006F0E0000}"/>
    <cellStyle name="Normal 2 2 2 2 2 2 2 2 2 3 3 2" xfId="15383" xr:uid="{00000000-0005-0000-0000-0000700E0000}"/>
    <cellStyle name="Normal 2 2 2 2 2 2 2 2 2 3 3 2 2" xfId="31679" xr:uid="{00000000-0005-0000-0000-0000710E0000}"/>
    <cellStyle name="Normal 2 2 2 2 2 2 2 2 2 3 3 3" xfId="23533" xr:uid="{00000000-0005-0000-0000-0000720E0000}"/>
    <cellStyle name="Normal 2 2 2 2 2 2 2 2 2 3 4" xfId="10084" xr:uid="{00000000-0005-0000-0000-0000730E0000}"/>
    <cellStyle name="Normal 2 2 2 2 2 2 2 2 2 3 4 2" xfId="26380" xr:uid="{00000000-0005-0000-0000-0000740E0000}"/>
    <cellStyle name="Normal 2 2 2 2 2 2 2 2 2 3 5" xfId="18234" xr:uid="{00000000-0005-0000-0000-0000750E0000}"/>
    <cellStyle name="Normal 2 2 2 2 2 2 2 2 2 4" xfId="3290" xr:uid="{00000000-0005-0000-0000-0000760E0000}"/>
    <cellStyle name="Normal 2 2 2 2 2 2 2 2 2 4 2" xfId="11436" xr:uid="{00000000-0005-0000-0000-0000770E0000}"/>
    <cellStyle name="Normal 2 2 2 2 2 2 2 2 2 4 2 2" xfId="27732" xr:uid="{00000000-0005-0000-0000-0000780E0000}"/>
    <cellStyle name="Normal 2 2 2 2 2 2 2 2 2 4 3" xfId="19586" xr:uid="{00000000-0005-0000-0000-0000790E0000}"/>
    <cellStyle name="Normal 2 2 2 2 2 2 2 2 2 5" xfId="5827" xr:uid="{00000000-0005-0000-0000-00007A0E0000}"/>
    <cellStyle name="Normal 2 2 2 2 2 2 2 2 2 5 2" xfId="13973" xr:uid="{00000000-0005-0000-0000-00007B0E0000}"/>
    <cellStyle name="Normal 2 2 2 2 2 2 2 2 2 5 2 2" xfId="30269" xr:uid="{00000000-0005-0000-0000-00007C0E0000}"/>
    <cellStyle name="Normal 2 2 2 2 2 2 2 2 2 5 3" xfId="22123" xr:uid="{00000000-0005-0000-0000-00007D0E0000}"/>
    <cellStyle name="Normal 2 2 2 2 2 2 2 2 2 6" xfId="8674" xr:uid="{00000000-0005-0000-0000-00007E0E0000}"/>
    <cellStyle name="Normal 2 2 2 2 2 2 2 2 2 6 2" xfId="24970" xr:uid="{00000000-0005-0000-0000-00007F0E0000}"/>
    <cellStyle name="Normal 2 2 2 2 2 2 2 2 2 7" xfId="16824" xr:uid="{00000000-0005-0000-0000-0000800E0000}"/>
    <cellStyle name="Normal 2 2 2 2 2 2 2 2 3" xfId="889" xr:uid="{00000000-0005-0000-0000-0000810E0000}"/>
    <cellStyle name="Normal 2 2 2 2 2 2 2 2 3 2" xfId="2299" xr:uid="{00000000-0005-0000-0000-0000820E0000}"/>
    <cellStyle name="Normal 2 2 2 2 2 2 2 2 3 2 2" xfId="4821" xr:uid="{00000000-0005-0000-0000-0000830E0000}"/>
    <cellStyle name="Normal 2 2 2 2 2 2 2 2 3 2 2 2" xfId="12967" xr:uid="{00000000-0005-0000-0000-0000840E0000}"/>
    <cellStyle name="Normal 2 2 2 2 2 2 2 2 3 2 2 2 2" xfId="29263" xr:uid="{00000000-0005-0000-0000-0000850E0000}"/>
    <cellStyle name="Normal 2 2 2 2 2 2 2 2 3 2 2 3" xfId="21117" xr:uid="{00000000-0005-0000-0000-0000860E0000}"/>
    <cellStyle name="Normal 2 2 2 2 2 2 2 2 3 2 3" xfId="7598" xr:uid="{00000000-0005-0000-0000-0000870E0000}"/>
    <cellStyle name="Normal 2 2 2 2 2 2 2 2 3 2 3 2" xfId="15744" xr:uid="{00000000-0005-0000-0000-0000880E0000}"/>
    <cellStyle name="Normal 2 2 2 2 2 2 2 2 3 2 3 2 2" xfId="32040" xr:uid="{00000000-0005-0000-0000-0000890E0000}"/>
    <cellStyle name="Normal 2 2 2 2 2 2 2 2 3 2 3 3" xfId="23894" xr:uid="{00000000-0005-0000-0000-00008A0E0000}"/>
    <cellStyle name="Normal 2 2 2 2 2 2 2 2 3 2 4" xfId="10445" xr:uid="{00000000-0005-0000-0000-00008B0E0000}"/>
    <cellStyle name="Normal 2 2 2 2 2 2 2 2 3 2 4 2" xfId="26741" xr:uid="{00000000-0005-0000-0000-00008C0E0000}"/>
    <cellStyle name="Normal 2 2 2 2 2 2 2 2 3 2 5" xfId="18595" xr:uid="{00000000-0005-0000-0000-00008D0E0000}"/>
    <cellStyle name="Normal 2 2 2 2 2 2 2 2 3 3" xfId="3603" xr:uid="{00000000-0005-0000-0000-00008E0E0000}"/>
    <cellStyle name="Normal 2 2 2 2 2 2 2 2 3 3 2" xfId="11749" xr:uid="{00000000-0005-0000-0000-00008F0E0000}"/>
    <cellStyle name="Normal 2 2 2 2 2 2 2 2 3 3 2 2" xfId="28045" xr:uid="{00000000-0005-0000-0000-0000900E0000}"/>
    <cellStyle name="Normal 2 2 2 2 2 2 2 2 3 3 3" xfId="19899" xr:uid="{00000000-0005-0000-0000-0000910E0000}"/>
    <cellStyle name="Normal 2 2 2 2 2 2 2 2 3 4" xfId="6188" xr:uid="{00000000-0005-0000-0000-0000920E0000}"/>
    <cellStyle name="Normal 2 2 2 2 2 2 2 2 3 4 2" xfId="14334" xr:uid="{00000000-0005-0000-0000-0000930E0000}"/>
    <cellStyle name="Normal 2 2 2 2 2 2 2 2 3 4 2 2" xfId="30630" xr:uid="{00000000-0005-0000-0000-0000940E0000}"/>
    <cellStyle name="Normal 2 2 2 2 2 2 2 2 3 4 3" xfId="22484" xr:uid="{00000000-0005-0000-0000-0000950E0000}"/>
    <cellStyle name="Normal 2 2 2 2 2 2 2 2 3 5" xfId="9035" xr:uid="{00000000-0005-0000-0000-0000960E0000}"/>
    <cellStyle name="Normal 2 2 2 2 2 2 2 2 3 5 2" xfId="25331" xr:uid="{00000000-0005-0000-0000-0000970E0000}"/>
    <cellStyle name="Normal 2 2 2 2 2 2 2 2 3 6" xfId="17185" xr:uid="{00000000-0005-0000-0000-0000980E0000}"/>
    <cellStyle name="Normal 2 2 2 2 2 2 2 2 4" xfId="1594" xr:uid="{00000000-0005-0000-0000-0000990E0000}"/>
    <cellStyle name="Normal 2 2 2 2 2 2 2 2 4 2" xfId="4212" xr:uid="{00000000-0005-0000-0000-00009A0E0000}"/>
    <cellStyle name="Normal 2 2 2 2 2 2 2 2 4 2 2" xfId="12358" xr:uid="{00000000-0005-0000-0000-00009B0E0000}"/>
    <cellStyle name="Normal 2 2 2 2 2 2 2 2 4 2 2 2" xfId="28654" xr:uid="{00000000-0005-0000-0000-00009C0E0000}"/>
    <cellStyle name="Normal 2 2 2 2 2 2 2 2 4 2 3" xfId="20508" xr:uid="{00000000-0005-0000-0000-00009D0E0000}"/>
    <cellStyle name="Normal 2 2 2 2 2 2 2 2 4 3" xfId="6893" xr:uid="{00000000-0005-0000-0000-00009E0E0000}"/>
    <cellStyle name="Normal 2 2 2 2 2 2 2 2 4 3 2" xfId="15039" xr:uid="{00000000-0005-0000-0000-00009F0E0000}"/>
    <cellStyle name="Normal 2 2 2 2 2 2 2 2 4 3 2 2" xfId="31335" xr:uid="{00000000-0005-0000-0000-0000A00E0000}"/>
    <cellStyle name="Normal 2 2 2 2 2 2 2 2 4 3 3" xfId="23189" xr:uid="{00000000-0005-0000-0000-0000A10E0000}"/>
    <cellStyle name="Normal 2 2 2 2 2 2 2 2 4 4" xfId="9740" xr:uid="{00000000-0005-0000-0000-0000A20E0000}"/>
    <cellStyle name="Normal 2 2 2 2 2 2 2 2 4 4 2" xfId="26036" xr:uid="{00000000-0005-0000-0000-0000A30E0000}"/>
    <cellStyle name="Normal 2 2 2 2 2 2 2 2 4 5" xfId="17890" xr:uid="{00000000-0005-0000-0000-0000A40E0000}"/>
    <cellStyle name="Normal 2 2 2 2 2 2 2 2 5" xfId="2994" xr:uid="{00000000-0005-0000-0000-0000A50E0000}"/>
    <cellStyle name="Normal 2 2 2 2 2 2 2 2 5 2" xfId="11140" xr:uid="{00000000-0005-0000-0000-0000A60E0000}"/>
    <cellStyle name="Normal 2 2 2 2 2 2 2 2 5 2 2" xfId="27436" xr:uid="{00000000-0005-0000-0000-0000A70E0000}"/>
    <cellStyle name="Normal 2 2 2 2 2 2 2 2 5 3" xfId="19290" xr:uid="{00000000-0005-0000-0000-0000A80E0000}"/>
    <cellStyle name="Normal 2 2 2 2 2 2 2 2 6" xfId="5483" xr:uid="{00000000-0005-0000-0000-0000A90E0000}"/>
    <cellStyle name="Normal 2 2 2 2 2 2 2 2 6 2" xfId="13629" xr:uid="{00000000-0005-0000-0000-0000AA0E0000}"/>
    <cellStyle name="Normal 2 2 2 2 2 2 2 2 6 2 2" xfId="29925" xr:uid="{00000000-0005-0000-0000-0000AB0E0000}"/>
    <cellStyle name="Normal 2 2 2 2 2 2 2 2 6 3" xfId="21779" xr:uid="{00000000-0005-0000-0000-0000AC0E0000}"/>
    <cellStyle name="Normal 2 2 2 2 2 2 2 2 7" xfId="8330" xr:uid="{00000000-0005-0000-0000-0000AD0E0000}"/>
    <cellStyle name="Normal 2 2 2 2 2 2 2 2 7 2" xfId="24626" xr:uid="{00000000-0005-0000-0000-0000AE0E0000}"/>
    <cellStyle name="Normal 2 2 2 2 2 2 2 2 8" xfId="16480" xr:uid="{00000000-0005-0000-0000-0000AF0E0000}"/>
    <cellStyle name="Normal 2 2 2 2 2 2 2 3" xfId="257" xr:uid="{00000000-0005-0000-0000-0000B00E0000}"/>
    <cellStyle name="Normal 2 2 2 2 2 2 2 3 2" xfId="601" xr:uid="{00000000-0005-0000-0000-0000B10E0000}"/>
    <cellStyle name="Normal 2 2 2 2 2 2 2 3 2 2" xfId="1307" xr:uid="{00000000-0005-0000-0000-0000B20E0000}"/>
    <cellStyle name="Normal 2 2 2 2 2 2 2 3 2 2 2" xfId="2717" xr:uid="{00000000-0005-0000-0000-0000B30E0000}"/>
    <cellStyle name="Normal 2 2 2 2 2 2 2 3 2 2 2 2" xfId="5191" xr:uid="{00000000-0005-0000-0000-0000B40E0000}"/>
    <cellStyle name="Normal 2 2 2 2 2 2 2 3 2 2 2 2 2" xfId="13337" xr:uid="{00000000-0005-0000-0000-0000B50E0000}"/>
    <cellStyle name="Normal 2 2 2 2 2 2 2 3 2 2 2 2 2 2" xfId="29633" xr:uid="{00000000-0005-0000-0000-0000B60E0000}"/>
    <cellStyle name="Normal 2 2 2 2 2 2 2 3 2 2 2 2 3" xfId="21487" xr:uid="{00000000-0005-0000-0000-0000B70E0000}"/>
    <cellStyle name="Normal 2 2 2 2 2 2 2 3 2 2 2 3" xfId="8016" xr:uid="{00000000-0005-0000-0000-0000B80E0000}"/>
    <cellStyle name="Normal 2 2 2 2 2 2 2 3 2 2 2 3 2" xfId="16162" xr:uid="{00000000-0005-0000-0000-0000B90E0000}"/>
    <cellStyle name="Normal 2 2 2 2 2 2 2 3 2 2 2 3 2 2" xfId="32458" xr:uid="{00000000-0005-0000-0000-0000BA0E0000}"/>
    <cellStyle name="Normal 2 2 2 2 2 2 2 3 2 2 2 3 3" xfId="24312" xr:uid="{00000000-0005-0000-0000-0000BB0E0000}"/>
    <cellStyle name="Normal 2 2 2 2 2 2 2 3 2 2 2 4" xfId="10863" xr:uid="{00000000-0005-0000-0000-0000BC0E0000}"/>
    <cellStyle name="Normal 2 2 2 2 2 2 2 3 2 2 2 4 2" xfId="27159" xr:uid="{00000000-0005-0000-0000-0000BD0E0000}"/>
    <cellStyle name="Normal 2 2 2 2 2 2 2 3 2 2 2 5" xfId="19013" xr:uid="{00000000-0005-0000-0000-0000BE0E0000}"/>
    <cellStyle name="Normal 2 2 2 2 2 2 2 3 2 2 3" xfId="3973" xr:uid="{00000000-0005-0000-0000-0000BF0E0000}"/>
    <cellStyle name="Normal 2 2 2 2 2 2 2 3 2 2 3 2" xfId="12119" xr:uid="{00000000-0005-0000-0000-0000C00E0000}"/>
    <cellStyle name="Normal 2 2 2 2 2 2 2 3 2 2 3 2 2" xfId="28415" xr:uid="{00000000-0005-0000-0000-0000C10E0000}"/>
    <cellStyle name="Normal 2 2 2 2 2 2 2 3 2 2 3 3" xfId="20269" xr:uid="{00000000-0005-0000-0000-0000C20E0000}"/>
    <cellStyle name="Normal 2 2 2 2 2 2 2 3 2 2 4" xfId="6606" xr:uid="{00000000-0005-0000-0000-0000C30E0000}"/>
    <cellStyle name="Normal 2 2 2 2 2 2 2 3 2 2 4 2" xfId="14752" xr:uid="{00000000-0005-0000-0000-0000C40E0000}"/>
    <cellStyle name="Normal 2 2 2 2 2 2 2 3 2 2 4 2 2" xfId="31048" xr:uid="{00000000-0005-0000-0000-0000C50E0000}"/>
    <cellStyle name="Normal 2 2 2 2 2 2 2 3 2 2 4 3" xfId="22902" xr:uid="{00000000-0005-0000-0000-0000C60E0000}"/>
    <cellStyle name="Normal 2 2 2 2 2 2 2 3 2 2 5" xfId="9453" xr:uid="{00000000-0005-0000-0000-0000C70E0000}"/>
    <cellStyle name="Normal 2 2 2 2 2 2 2 3 2 2 5 2" xfId="25749" xr:uid="{00000000-0005-0000-0000-0000C80E0000}"/>
    <cellStyle name="Normal 2 2 2 2 2 2 2 3 2 2 6" xfId="17603" xr:uid="{00000000-0005-0000-0000-0000C90E0000}"/>
    <cellStyle name="Normal 2 2 2 2 2 2 2 3 2 3" xfId="2012" xr:uid="{00000000-0005-0000-0000-0000CA0E0000}"/>
    <cellStyle name="Normal 2 2 2 2 2 2 2 3 2 3 2" xfId="4582" xr:uid="{00000000-0005-0000-0000-0000CB0E0000}"/>
    <cellStyle name="Normal 2 2 2 2 2 2 2 3 2 3 2 2" xfId="12728" xr:uid="{00000000-0005-0000-0000-0000CC0E0000}"/>
    <cellStyle name="Normal 2 2 2 2 2 2 2 3 2 3 2 2 2" xfId="29024" xr:uid="{00000000-0005-0000-0000-0000CD0E0000}"/>
    <cellStyle name="Normal 2 2 2 2 2 2 2 3 2 3 2 3" xfId="20878" xr:uid="{00000000-0005-0000-0000-0000CE0E0000}"/>
    <cellStyle name="Normal 2 2 2 2 2 2 2 3 2 3 3" xfId="7311" xr:uid="{00000000-0005-0000-0000-0000CF0E0000}"/>
    <cellStyle name="Normal 2 2 2 2 2 2 2 3 2 3 3 2" xfId="15457" xr:uid="{00000000-0005-0000-0000-0000D00E0000}"/>
    <cellStyle name="Normal 2 2 2 2 2 2 2 3 2 3 3 2 2" xfId="31753" xr:uid="{00000000-0005-0000-0000-0000D10E0000}"/>
    <cellStyle name="Normal 2 2 2 2 2 2 2 3 2 3 3 3" xfId="23607" xr:uid="{00000000-0005-0000-0000-0000D20E0000}"/>
    <cellStyle name="Normal 2 2 2 2 2 2 2 3 2 3 4" xfId="10158" xr:uid="{00000000-0005-0000-0000-0000D30E0000}"/>
    <cellStyle name="Normal 2 2 2 2 2 2 2 3 2 3 4 2" xfId="26454" xr:uid="{00000000-0005-0000-0000-0000D40E0000}"/>
    <cellStyle name="Normal 2 2 2 2 2 2 2 3 2 3 5" xfId="18308" xr:uid="{00000000-0005-0000-0000-0000D50E0000}"/>
    <cellStyle name="Normal 2 2 2 2 2 2 2 3 2 4" xfId="3364" xr:uid="{00000000-0005-0000-0000-0000D60E0000}"/>
    <cellStyle name="Normal 2 2 2 2 2 2 2 3 2 4 2" xfId="11510" xr:uid="{00000000-0005-0000-0000-0000D70E0000}"/>
    <cellStyle name="Normal 2 2 2 2 2 2 2 3 2 4 2 2" xfId="27806" xr:uid="{00000000-0005-0000-0000-0000D80E0000}"/>
    <cellStyle name="Normal 2 2 2 2 2 2 2 3 2 4 3" xfId="19660" xr:uid="{00000000-0005-0000-0000-0000D90E0000}"/>
    <cellStyle name="Normal 2 2 2 2 2 2 2 3 2 5" xfId="5901" xr:uid="{00000000-0005-0000-0000-0000DA0E0000}"/>
    <cellStyle name="Normal 2 2 2 2 2 2 2 3 2 5 2" xfId="14047" xr:uid="{00000000-0005-0000-0000-0000DB0E0000}"/>
    <cellStyle name="Normal 2 2 2 2 2 2 2 3 2 5 2 2" xfId="30343" xr:uid="{00000000-0005-0000-0000-0000DC0E0000}"/>
    <cellStyle name="Normal 2 2 2 2 2 2 2 3 2 5 3" xfId="22197" xr:uid="{00000000-0005-0000-0000-0000DD0E0000}"/>
    <cellStyle name="Normal 2 2 2 2 2 2 2 3 2 6" xfId="8748" xr:uid="{00000000-0005-0000-0000-0000DE0E0000}"/>
    <cellStyle name="Normal 2 2 2 2 2 2 2 3 2 6 2" xfId="25044" xr:uid="{00000000-0005-0000-0000-0000DF0E0000}"/>
    <cellStyle name="Normal 2 2 2 2 2 2 2 3 2 7" xfId="16898" xr:uid="{00000000-0005-0000-0000-0000E00E0000}"/>
    <cellStyle name="Normal 2 2 2 2 2 2 2 3 3" xfId="963" xr:uid="{00000000-0005-0000-0000-0000E10E0000}"/>
    <cellStyle name="Normal 2 2 2 2 2 2 2 3 3 2" xfId="2373" xr:uid="{00000000-0005-0000-0000-0000E20E0000}"/>
    <cellStyle name="Normal 2 2 2 2 2 2 2 3 3 2 2" xfId="4895" xr:uid="{00000000-0005-0000-0000-0000E30E0000}"/>
    <cellStyle name="Normal 2 2 2 2 2 2 2 3 3 2 2 2" xfId="13041" xr:uid="{00000000-0005-0000-0000-0000E40E0000}"/>
    <cellStyle name="Normal 2 2 2 2 2 2 2 3 3 2 2 2 2" xfId="29337" xr:uid="{00000000-0005-0000-0000-0000E50E0000}"/>
    <cellStyle name="Normal 2 2 2 2 2 2 2 3 3 2 2 3" xfId="21191" xr:uid="{00000000-0005-0000-0000-0000E60E0000}"/>
    <cellStyle name="Normal 2 2 2 2 2 2 2 3 3 2 3" xfId="7672" xr:uid="{00000000-0005-0000-0000-0000E70E0000}"/>
    <cellStyle name="Normal 2 2 2 2 2 2 2 3 3 2 3 2" xfId="15818" xr:uid="{00000000-0005-0000-0000-0000E80E0000}"/>
    <cellStyle name="Normal 2 2 2 2 2 2 2 3 3 2 3 2 2" xfId="32114" xr:uid="{00000000-0005-0000-0000-0000E90E0000}"/>
    <cellStyle name="Normal 2 2 2 2 2 2 2 3 3 2 3 3" xfId="23968" xr:uid="{00000000-0005-0000-0000-0000EA0E0000}"/>
    <cellStyle name="Normal 2 2 2 2 2 2 2 3 3 2 4" xfId="10519" xr:uid="{00000000-0005-0000-0000-0000EB0E0000}"/>
    <cellStyle name="Normal 2 2 2 2 2 2 2 3 3 2 4 2" xfId="26815" xr:uid="{00000000-0005-0000-0000-0000EC0E0000}"/>
    <cellStyle name="Normal 2 2 2 2 2 2 2 3 3 2 5" xfId="18669" xr:uid="{00000000-0005-0000-0000-0000ED0E0000}"/>
    <cellStyle name="Normal 2 2 2 2 2 2 2 3 3 3" xfId="3677" xr:uid="{00000000-0005-0000-0000-0000EE0E0000}"/>
    <cellStyle name="Normal 2 2 2 2 2 2 2 3 3 3 2" xfId="11823" xr:uid="{00000000-0005-0000-0000-0000EF0E0000}"/>
    <cellStyle name="Normal 2 2 2 2 2 2 2 3 3 3 2 2" xfId="28119" xr:uid="{00000000-0005-0000-0000-0000F00E0000}"/>
    <cellStyle name="Normal 2 2 2 2 2 2 2 3 3 3 3" xfId="19973" xr:uid="{00000000-0005-0000-0000-0000F10E0000}"/>
    <cellStyle name="Normal 2 2 2 2 2 2 2 3 3 4" xfId="6262" xr:uid="{00000000-0005-0000-0000-0000F20E0000}"/>
    <cellStyle name="Normal 2 2 2 2 2 2 2 3 3 4 2" xfId="14408" xr:uid="{00000000-0005-0000-0000-0000F30E0000}"/>
    <cellStyle name="Normal 2 2 2 2 2 2 2 3 3 4 2 2" xfId="30704" xr:uid="{00000000-0005-0000-0000-0000F40E0000}"/>
    <cellStyle name="Normal 2 2 2 2 2 2 2 3 3 4 3" xfId="22558" xr:uid="{00000000-0005-0000-0000-0000F50E0000}"/>
    <cellStyle name="Normal 2 2 2 2 2 2 2 3 3 5" xfId="9109" xr:uid="{00000000-0005-0000-0000-0000F60E0000}"/>
    <cellStyle name="Normal 2 2 2 2 2 2 2 3 3 5 2" xfId="25405" xr:uid="{00000000-0005-0000-0000-0000F70E0000}"/>
    <cellStyle name="Normal 2 2 2 2 2 2 2 3 3 6" xfId="17259" xr:uid="{00000000-0005-0000-0000-0000F80E0000}"/>
    <cellStyle name="Normal 2 2 2 2 2 2 2 3 4" xfId="1668" xr:uid="{00000000-0005-0000-0000-0000F90E0000}"/>
    <cellStyle name="Normal 2 2 2 2 2 2 2 3 4 2" xfId="4286" xr:uid="{00000000-0005-0000-0000-0000FA0E0000}"/>
    <cellStyle name="Normal 2 2 2 2 2 2 2 3 4 2 2" xfId="12432" xr:uid="{00000000-0005-0000-0000-0000FB0E0000}"/>
    <cellStyle name="Normal 2 2 2 2 2 2 2 3 4 2 2 2" xfId="28728" xr:uid="{00000000-0005-0000-0000-0000FC0E0000}"/>
    <cellStyle name="Normal 2 2 2 2 2 2 2 3 4 2 3" xfId="20582" xr:uid="{00000000-0005-0000-0000-0000FD0E0000}"/>
    <cellStyle name="Normal 2 2 2 2 2 2 2 3 4 3" xfId="6967" xr:uid="{00000000-0005-0000-0000-0000FE0E0000}"/>
    <cellStyle name="Normal 2 2 2 2 2 2 2 3 4 3 2" xfId="15113" xr:uid="{00000000-0005-0000-0000-0000FF0E0000}"/>
    <cellStyle name="Normal 2 2 2 2 2 2 2 3 4 3 2 2" xfId="31409" xr:uid="{00000000-0005-0000-0000-0000000F0000}"/>
    <cellStyle name="Normal 2 2 2 2 2 2 2 3 4 3 3" xfId="23263" xr:uid="{00000000-0005-0000-0000-0000010F0000}"/>
    <cellStyle name="Normal 2 2 2 2 2 2 2 3 4 4" xfId="9814" xr:uid="{00000000-0005-0000-0000-0000020F0000}"/>
    <cellStyle name="Normal 2 2 2 2 2 2 2 3 4 4 2" xfId="26110" xr:uid="{00000000-0005-0000-0000-0000030F0000}"/>
    <cellStyle name="Normal 2 2 2 2 2 2 2 3 4 5" xfId="17964" xr:uid="{00000000-0005-0000-0000-0000040F0000}"/>
    <cellStyle name="Normal 2 2 2 2 2 2 2 3 5" xfId="3068" xr:uid="{00000000-0005-0000-0000-0000050F0000}"/>
    <cellStyle name="Normal 2 2 2 2 2 2 2 3 5 2" xfId="11214" xr:uid="{00000000-0005-0000-0000-0000060F0000}"/>
    <cellStyle name="Normal 2 2 2 2 2 2 2 3 5 2 2" xfId="27510" xr:uid="{00000000-0005-0000-0000-0000070F0000}"/>
    <cellStyle name="Normal 2 2 2 2 2 2 2 3 5 3" xfId="19364" xr:uid="{00000000-0005-0000-0000-0000080F0000}"/>
    <cellStyle name="Normal 2 2 2 2 2 2 2 3 6" xfId="5557" xr:uid="{00000000-0005-0000-0000-0000090F0000}"/>
    <cellStyle name="Normal 2 2 2 2 2 2 2 3 6 2" xfId="13703" xr:uid="{00000000-0005-0000-0000-00000A0F0000}"/>
    <cellStyle name="Normal 2 2 2 2 2 2 2 3 6 2 2" xfId="29999" xr:uid="{00000000-0005-0000-0000-00000B0F0000}"/>
    <cellStyle name="Normal 2 2 2 2 2 2 2 3 6 3" xfId="21853" xr:uid="{00000000-0005-0000-0000-00000C0F0000}"/>
    <cellStyle name="Normal 2 2 2 2 2 2 2 3 7" xfId="8404" xr:uid="{00000000-0005-0000-0000-00000D0F0000}"/>
    <cellStyle name="Normal 2 2 2 2 2 2 2 3 7 2" xfId="24700" xr:uid="{00000000-0005-0000-0000-00000E0F0000}"/>
    <cellStyle name="Normal 2 2 2 2 2 2 2 3 8" xfId="16554" xr:uid="{00000000-0005-0000-0000-00000F0F0000}"/>
    <cellStyle name="Normal 2 2 2 2 2 2 2 4" xfId="347" xr:uid="{00000000-0005-0000-0000-0000100F0000}"/>
    <cellStyle name="Normal 2 2 2 2 2 2 2 4 2" xfId="691" xr:uid="{00000000-0005-0000-0000-0000110F0000}"/>
    <cellStyle name="Normal 2 2 2 2 2 2 2 4 2 2" xfId="1397" xr:uid="{00000000-0005-0000-0000-0000120F0000}"/>
    <cellStyle name="Normal 2 2 2 2 2 2 2 4 2 2 2" xfId="2807" xr:uid="{00000000-0005-0000-0000-0000130F0000}"/>
    <cellStyle name="Normal 2 2 2 2 2 2 2 4 2 2 2 2" xfId="5265" xr:uid="{00000000-0005-0000-0000-0000140F0000}"/>
    <cellStyle name="Normal 2 2 2 2 2 2 2 4 2 2 2 2 2" xfId="13411" xr:uid="{00000000-0005-0000-0000-0000150F0000}"/>
    <cellStyle name="Normal 2 2 2 2 2 2 2 4 2 2 2 2 2 2" xfId="29707" xr:uid="{00000000-0005-0000-0000-0000160F0000}"/>
    <cellStyle name="Normal 2 2 2 2 2 2 2 4 2 2 2 2 3" xfId="21561" xr:uid="{00000000-0005-0000-0000-0000170F0000}"/>
    <cellStyle name="Normal 2 2 2 2 2 2 2 4 2 2 2 3" xfId="8106" xr:uid="{00000000-0005-0000-0000-0000180F0000}"/>
    <cellStyle name="Normal 2 2 2 2 2 2 2 4 2 2 2 3 2" xfId="16252" xr:uid="{00000000-0005-0000-0000-0000190F0000}"/>
    <cellStyle name="Normal 2 2 2 2 2 2 2 4 2 2 2 3 2 2" xfId="32548" xr:uid="{00000000-0005-0000-0000-00001A0F0000}"/>
    <cellStyle name="Normal 2 2 2 2 2 2 2 4 2 2 2 3 3" xfId="24402" xr:uid="{00000000-0005-0000-0000-00001B0F0000}"/>
    <cellStyle name="Normal 2 2 2 2 2 2 2 4 2 2 2 4" xfId="10953" xr:uid="{00000000-0005-0000-0000-00001C0F0000}"/>
    <cellStyle name="Normal 2 2 2 2 2 2 2 4 2 2 2 4 2" xfId="27249" xr:uid="{00000000-0005-0000-0000-00001D0F0000}"/>
    <cellStyle name="Normal 2 2 2 2 2 2 2 4 2 2 2 5" xfId="19103" xr:uid="{00000000-0005-0000-0000-00001E0F0000}"/>
    <cellStyle name="Normal 2 2 2 2 2 2 2 4 2 2 3" xfId="4047" xr:uid="{00000000-0005-0000-0000-00001F0F0000}"/>
    <cellStyle name="Normal 2 2 2 2 2 2 2 4 2 2 3 2" xfId="12193" xr:uid="{00000000-0005-0000-0000-0000200F0000}"/>
    <cellStyle name="Normal 2 2 2 2 2 2 2 4 2 2 3 2 2" xfId="28489" xr:uid="{00000000-0005-0000-0000-0000210F0000}"/>
    <cellStyle name="Normal 2 2 2 2 2 2 2 4 2 2 3 3" xfId="20343" xr:uid="{00000000-0005-0000-0000-0000220F0000}"/>
    <cellStyle name="Normal 2 2 2 2 2 2 2 4 2 2 4" xfId="6696" xr:uid="{00000000-0005-0000-0000-0000230F0000}"/>
    <cellStyle name="Normal 2 2 2 2 2 2 2 4 2 2 4 2" xfId="14842" xr:uid="{00000000-0005-0000-0000-0000240F0000}"/>
    <cellStyle name="Normal 2 2 2 2 2 2 2 4 2 2 4 2 2" xfId="31138" xr:uid="{00000000-0005-0000-0000-0000250F0000}"/>
    <cellStyle name="Normal 2 2 2 2 2 2 2 4 2 2 4 3" xfId="22992" xr:uid="{00000000-0005-0000-0000-0000260F0000}"/>
    <cellStyle name="Normal 2 2 2 2 2 2 2 4 2 2 5" xfId="9543" xr:uid="{00000000-0005-0000-0000-0000270F0000}"/>
    <cellStyle name="Normal 2 2 2 2 2 2 2 4 2 2 5 2" xfId="25839" xr:uid="{00000000-0005-0000-0000-0000280F0000}"/>
    <cellStyle name="Normal 2 2 2 2 2 2 2 4 2 2 6" xfId="17693" xr:uid="{00000000-0005-0000-0000-0000290F0000}"/>
    <cellStyle name="Normal 2 2 2 2 2 2 2 4 2 3" xfId="2102" xr:uid="{00000000-0005-0000-0000-00002A0F0000}"/>
    <cellStyle name="Normal 2 2 2 2 2 2 2 4 2 3 2" xfId="4656" xr:uid="{00000000-0005-0000-0000-00002B0F0000}"/>
    <cellStyle name="Normal 2 2 2 2 2 2 2 4 2 3 2 2" xfId="12802" xr:uid="{00000000-0005-0000-0000-00002C0F0000}"/>
    <cellStyle name="Normal 2 2 2 2 2 2 2 4 2 3 2 2 2" xfId="29098" xr:uid="{00000000-0005-0000-0000-00002D0F0000}"/>
    <cellStyle name="Normal 2 2 2 2 2 2 2 4 2 3 2 3" xfId="20952" xr:uid="{00000000-0005-0000-0000-00002E0F0000}"/>
    <cellStyle name="Normal 2 2 2 2 2 2 2 4 2 3 3" xfId="7401" xr:uid="{00000000-0005-0000-0000-00002F0F0000}"/>
    <cellStyle name="Normal 2 2 2 2 2 2 2 4 2 3 3 2" xfId="15547" xr:uid="{00000000-0005-0000-0000-0000300F0000}"/>
    <cellStyle name="Normal 2 2 2 2 2 2 2 4 2 3 3 2 2" xfId="31843" xr:uid="{00000000-0005-0000-0000-0000310F0000}"/>
    <cellStyle name="Normal 2 2 2 2 2 2 2 4 2 3 3 3" xfId="23697" xr:uid="{00000000-0005-0000-0000-0000320F0000}"/>
    <cellStyle name="Normal 2 2 2 2 2 2 2 4 2 3 4" xfId="10248" xr:uid="{00000000-0005-0000-0000-0000330F0000}"/>
    <cellStyle name="Normal 2 2 2 2 2 2 2 4 2 3 4 2" xfId="26544" xr:uid="{00000000-0005-0000-0000-0000340F0000}"/>
    <cellStyle name="Normal 2 2 2 2 2 2 2 4 2 3 5" xfId="18398" xr:uid="{00000000-0005-0000-0000-0000350F0000}"/>
    <cellStyle name="Normal 2 2 2 2 2 2 2 4 2 4" xfId="3438" xr:uid="{00000000-0005-0000-0000-0000360F0000}"/>
    <cellStyle name="Normal 2 2 2 2 2 2 2 4 2 4 2" xfId="11584" xr:uid="{00000000-0005-0000-0000-0000370F0000}"/>
    <cellStyle name="Normal 2 2 2 2 2 2 2 4 2 4 2 2" xfId="27880" xr:uid="{00000000-0005-0000-0000-0000380F0000}"/>
    <cellStyle name="Normal 2 2 2 2 2 2 2 4 2 4 3" xfId="19734" xr:uid="{00000000-0005-0000-0000-0000390F0000}"/>
    <cellStyle name="Normal 2 2 2 2 2 2 2 4 2 5" xfId="5991" xr:uid="{00000000-0005-0000-0000-00003A0F0000}"/>
    <cellStyle name="Normal 2 2 2 2 2 2 2 4 2 5 2" xfId="14137" xr:uid="{00000000-0005-0000-0000-00003B0F0000}"/>
    <cellStyle name="Normal 2 2 2 2 2 2 2 4 2 5 2 2" xfId="30433" xr:uid="{00000000-0005-0000-0000-00003C0F0000}"/>
    <cellStyle name="Normal 2 2 2 2 2 2 2 4 2 5 3" xfId="22287" xr:uid="{00000000-0005-0000-0000-00003D0F0000}"/>
    <cellStyle name="Normal 2 2 2 2 2 2 2 4 2 6" xfId="8838" xr:uid="{00000000-0005-0000-0000-00003E0F0000}"/>
    <cellStyle name="Normal 2 2 2 2 2 2 2 4 2 6 2" xfId="25134" xr:uid="{00000000-0005-0000-0000-00003F0F0000}"/>
    <cellStyle name="Normal 2 2 2 2 2 2 2 4 2 7" xfId="16988" xr:uid="{00000000-0005-0000-0000-0000400F0000}"/>
    <cellStyle name="Normal 2 2 2 2 2 2 2 4 3" xfId="1053" xr:uid="{00000000-0005-0000-0000-0000410F0000}"/>
    <cellStyle name="Normal 2 2 2 2 2 2 2 4 3 2" xfId="2463" xr:uid="{00000000-0005-0000-0000-0000420F0000}"/>
    <cellStyle name="Normal 2 2 2 2 2 2 2 4 3 2 2" xfId="4969" xr:uid="{00000000-0005-0000-0000-0000430F0000}"/>
    <cellStyle name="Normal 2 2 2 2 2 2 2 4 3 2 2 2" xfId="13115" xr:uid="{00000000-0005-0000-0000-0000440F0000}"/>
    <cellStyle name="Normal 2 2 2 2 2 2 2 4 3 2 2 2 2" xfId="29411" xr:uid="{00000000-0005-0000-0000-0000450F0000}"/>
    <cellStyle name="Normal 2 2 2 2 2 2 2 4 3 2 2 3" xfId="21265" xr:uid="{00000000-0005-0000-0000-0000460F0000}"/>
    <cellStyle name="Normal 2 2 2 2 2 2 2 4 3 2 3" xfId="7762" xr:uid="{00000000-0005-0000-0000-0000470F0000}"/>
    <cellStyle name="Normal 2 2 2 2 2 2 2 4 3 2 3 2" xfId="15908" xr:uid="{00000000-0005-0000-0000-0000480F0000}"/>
    <cellStyle name="Normal 2 2 2 2 2 2 2 4 3 2 3 2 2" xfId="32204" xr:uid="{00000000-0005-0000-0000-0000490F0000}"/>
    <cellStyle name="Normal 2 2 2 2 2 2 2 4 3 2 3 3" xfId="24058" xr:uid="{00000000-0005-0000-0000-00004A0F0000}"/>
    <cellStyle name="Normal 2 2 2 2 2 2 2 4 3 2 4" xfId="10609" xr:uid="{00000000-0005-0000-0000-00004B0F0000}"/>
    <cellStyle name="Normal 2 2 2 2 2 2 2 4 3 2 4 2" xfId="26905" xr:uid="{00000000-0005-0000-0000-00004C0F0000}"/>
    <cellStyle name="Normal 2 2 2 2 2 2 2 4 3 2 5" xfId="18759" xr:uid="{00000000-0005-0000-0000-00004D0F0000}"/>
    <cellStyle name="Normal 2 2 2 2 2 2 2 4 3 3" xfId="3751" xr:uid="{00000000-0005-0000-0000-00004E0F0000}"/>
    <cellStyle name="Normal 2 2 2 2 2 2 2 4 3 3 2" xfId="11897" xr:uid="{00000000-0005-0000-0000-00004F0F0000}"/>
    <cellStyle name="Normal 2 2 2 2 2 2 2 4 3 3 2 2" xfId="28193" xr:uid="{00000000-0005-0000-0000-0000500F0000}"/>
    <cellStyle name="Normal 2 2 2 2 2 2 2 4 3 3 3" xfId="20047" xr:uid="{00000000-0005-0000-0000-0000510F0000}"/>
    <cellStyle name="Normal 2 2 2 2 2 2 2 4 3 4" xfId="6352" xr:uid="{00000000-0005-0000-0000-0000520F0000}"/>
    <cellStyle name="Normal 2 2 2 2 2 2 2 4 3 4 2" xfId="14498" xr:uid="{00000000-0005-0000-0000-0000530F0000}"/>
    <cellStyle name="Normal 2 2 2 2 2 2 2 4 3 4 2 2" xfId="30794" xr:uid="{00000000-0005-0000-0000-0000540F0000}"/>
    <cellStyle name="Normal 2 2 2 2 2 2 2 4 3 4 3" xfId="22648" xr:uid="{00000000-0005-0000-0000-0000550F0000}"/>
    <cellStyle name="Normal 2 2 2 2 2 2 2 4 3 5" xfId="9199" xr:uid="{00000000-0005-0000-0000-0000560F0000}"/>
    <cellStyle name="Normal 2 2 2 2 2 2 2 4 3 5 2" xfId="25495" xr:uid="{00000000-0005-0000-0000-0000570F0000}"/>
    <cellStyle name="Normal 2 2 2 2 2 2 2 4 3 6" xfId="17349" xr:uid="{00000000-0005-0000-0000-0000580F0000}"/>
    <cellStyle name="Normal 2 2 2 2 2 2 2 4 4" xfId="1758" xr:uid="{00000000-0005-0000-0000-0000590F0000}"/>
    <cellStyle name="Normal 2 2 2 2 2 2 2 4 4 2" xfId="4360" xr:uid="{00000000-0005-0000-0000-00005A0F0000}"/>
    <cellStyle name="Normal 2 2 2 2 2 2 2 4 4 2 2" xfId="12506" xr:uid="{00000000-0005-0000-0000-00005B0F0000}"/>
    <cellStyle name="Normal 2 2 2 2 2 2 2 4 4 2 2 2" xfId="28802" xr:uid="{00000000-0005-0000-0000-00005C0F0000}"/>
    <cellStyle name="Normal 2 2 2 2 2 2 2 4 4 2 3" xfId="20656" xr:uid="{00000000-0005-0000-0000-00005D0F0000}"/>
    <cellStyle name="Normal 2 2 2 2 2 2 2 4 4 3" xfId="7057" xr:uid="{00000000-0005-0000-0000-00005E0F0000}"/>
    <cellStyle name="Normal 2 2 2 2 2 2 2 4 4 3 2" xfId="15203" xr:uid="{00000000-0005-0000-0000-00005F0F0000}"/>
    <cellStyle name="Normal 2 2 2 2 2 2 2 4 4 3 2 2" xfId="31499" xr:uid="{00000000-0005-0000-0000-0000600F0000}"/>
    <cellStyle name="Normal 2 2 2 2 2 2 2 4 4 3 3" xfId="23353" xr:uid="{00000000-0005-0000-0000-0000610F0000}"/>
    <cellStyle name="Normal 2 2 2 2 2 2 2 4 4 4" xfId="9904" xr:uid="{00000000-0005-0000-0000-0000620F0000}"/>
    <cellStyle name="Normal 2 2 2 2 2 2 2 4 4 4 2" xfId="26200" xr:uid="{00000000-0005-0000-0000-0000630F0000}"/>
    <cellStyle name="Normal 2 2 2 2 2 2 2 4 4 5" xfId="18054" xr:uid="{00000000-0005-0000-0000-0000640F0000}"/>
    <cellStyle name="Normal 2 2 2 2 2 2 2 4 5" xfId="3142" xr:uid="{00000000-0005-0000-0000-0000650F0000}"/>
    <cellStyle name="Normal 2 2 2 2 2 2 2 4 5 2" xfId="11288" xr:uid="{00000000-0005-0000-0000-0000660F0000}"/>
    <cellStyle name="Normal 2 2 2 2 2 2 2 4 5 2 2" xfId="27584" xr:uid="{00000000-0005-0000-0000-0000670F0000}"/>
    <cellStyle name="Normal 2 2 2 2 2 2 2 4 5 3" xfId="19438" xr:uid="{00000000-0005-0000-0000-0000680F0000}"/>
    <cellStyle name="Normal 2 2 2 2 2 2 2 4 6" xfId="5647" xr:uid="{00000000-0005-0000-0000-0000690F0000}"/>
    <cellStyle name="Normal 2 2 2 2 2 2 2 4 6 2" xfId="13793" xr:uid="{00000000-0005-0000-0000-00006A0F0000}"/>
    <cellStyle name="Normal 2 2 2 2 2 2 2 4 6 2 2" xfId="30089" xr:uid="{00000000-0005-0000-0000-00006B0F0000}"/>
    <cellStyle name="Normal 2 2 2 2 2 2 2 4 6 3" xfId="21943" xr:uid="{00000000-0005-0000-0000-00006C0F0000}"/>
    <cellStyle name="Normal 2 2 2 2 2 2 2 4 7" xfId="8494" xr:uid="{00000000-0005-0000-0000-00006D0F0000}"/>
    <cellStyle name="Normal 2 2 2 2 2 2 2 4 7 2" xfId="24790" xr:uid="{00000000-0005-0000-0000-00006E0F0000}"/>
    <cellStyle name="Normal 2 2 2 2 2 2 2 4 8" xfId="16644" xr:uid="{00000000-0005-0000-0000-00006F0F0000}"/>
    <cellStyle name="Normal 2 2 2 2 2 2 2 5" xfId="437" xr:uid="{00000000-0005-0000-0000-0000700F0000}"/>
    <cellStyle name="Normal 2 2 2 2 2 2 2 5 2" xfId="1143" xr:uid="{00000000-0005-0000-0000-0000710F0000}"/>
    <cellStyle name="Normal 2 2 2 2 2 2 2 5 2 2" xfId="2553" xr:uid="{00000000-0005-0000-0000-0000720F0000}"/>
    <cellStyle name="Normal 2 2 2 2 2 2 2 5 2 2 2" xfId="5043" xr:uid="{00000000-0005-0000-0000-0000730F0000}"/>
    <cellStyle name="Normal 2 2 2 2 2 2 2 5 2 2 2 2" xfId="13189" xr:uid="{00000000-0005-0000-0000-0000740F0000}"/>
    <cellStyle name="Normal 2 2 2 2 2 2 2 5 2 2 2 2 2" xfId="29485" xr:uid="{00000000-0005-0000-0000-0000750F0000}"/>
    <cellStyle name="Normal 2 2 2 2 2 2 2 5 2 2 2 3" xfId="21339" xr:uid="{00000000-0005-0000-0000-0000760F0000}"/>
    <cellStyle name="Normal 2 2 2 2 2 2 2 5 2 2 3" xfId="7852" xr:uid="{00000000-0005-0000-0000-0000770F0000}"/>
    <cellStyle name="Normal 2 2 2 2 2 2 2 5 2 2 3 2" xfId="15998" xr:uid="{00000000-0005-0000-0000-0000780F0000}"/>
    <cellStyle name="Normal 2 2 2 2 2 2 2 5 2 2 3 2 2" xfId="32294" xr:uid="{00000000-0005-0000-0000-0000790F0000}"/>
    <cellStyle name="Normal 2 2 2 2 2 2 2 5 2 2 3 3" xfId="24148" xr:uid="{00000000-0005-0000-0000-00007A0F0000}"/>
    <cellStyle name="Normal 2 2 2 2 2 2 2 5 2 2 4" xfId="10699" xr:uid="{00000000-0005-0000-0000-00007B0F0000}"/>
    <cellStyle name="Normal 2 2 2 2 2 2 2 5 2 2 4 2" xfId="26995" xr:uid="{00000000-0005-0000-0000-00007C0F0000}"/>
    <cellStyle name="Normal 2 2 2 2 2 2 2 5 2 2 5" xfId="18849" xr:uid="{00000000-0005-0000-0000-00007D0F0000}"/>
    <cellStyle name="Normal 2 2 2 2 2 2 2 5 2 3" xfId="3825" xr:uid="{00000000-0005-0000-0000-00007E0F0000}"/>
    <cellStyle name="Normal 2 2 2 2 2 2 2 5 2 3 2" xfId="11971" xr:uid="{00000000-0005-0000-0000-00007F0F0000}"/>
    <cellStyle name="Normal 2 2 2 2 2 2 2 5 2 3 2 2" xfId="28267" xr:uid="{00000000-0005-0000-0000-0000800F0000}"/>
    <cellStyle name="Normal 2 2 2 2 2 2 2 5 2 3 3" xfId="20121" xr:uid="{00000000-0005-0000-0000-0000810F0000}"/>
    <cellStyle name="Normal 2 2 2 2 2 2 2 5 2 4" xfId="6442" xr:uid="{00000000-0005-0000-0000-0000820F0000}"/>
    <cellStyle name="Normal 2 2 2 2 2 2 2 5 2 4 2" xfId="14588" xr:uid="{00000000-0005-0000-0000-0000830F0000}"/>
    <cellStyle name="Normal 2 2 2 2 2 2 2 5 2 4 2 2" xfId="30884" xr:uid="{00000000-0005-0000-0000-0000840F0000}"/>
    <cellStyle name="Normal 2 2 2 2 2 2 2 5 2 4 3" xfId="22738" xr:uid="{00000000-0005-0000-0000-0000850F0000}"/>
    <cellStyle name="Normal 2 2 2 2 2 2 2 5 2 5" xfId="9289" xr:uid="{00000000-0005-0000-0000-0000860F0000}"/>
    <cellStyle name="Normal 2 2 2 2 2 2 2 5 2 5 2" xfId="25585" xr:uid="{00000000-0005-0000-0000-0000870F0000}"/>
    <cellStyle name="Normal 2 2 2 2 2 2 2 5 2 6" xfId="17439" xr:uid="{00000000-0005-0000-0000-0000880F0000}"/>
    <cellStyle name="Normal 2 2 2 2 2 2 2 5 3" xfId="1848" xr:uid="{00000000-0005-0000-0000-0000890F0000}"/>
    <cellStyle name="Normal 2 2 2 2 2 2 2 5 3 2" xfId="4434" xr:uid="{00000000-0005-0000-0000-00008A0F0000}"/>
    <cellStyle name="Normal 2 2 2 2 2 2 2 5 3 2 2" xfId="12580" xr:uid="{00000000-0005-0000-0000-00008B0F0000}"/>
    <cellStyle name="Normal 2 2 2 2 2 2 2 5 3 2 2 2" xfId="28876" xr:uid="{00000000-0005-0000-0000-00008C0F0000}"/>
    <cellStyle name="Normal 2 2 2 2 2 2 2 5 3 2 3" xfId="20730" xr:uid="{00000000-0005-0000-0000-00008D0F0000}"/>
    <cellStyle name="Normal 2 2 2 2 2 2 2 5 3 3" xfId="7147" xr:uid="{00000000-0005-0000-0000-00008E0F0000}"/>
    <cellStyle name="Normal 2 2 2 2 2 2 2 5 3 3 2" xfId="15293" xr:uid="{00000000-0005-0000-0000-00008F0F0000}"/>
    <cellStyle name="Normal 2 2 2 2 2 2 2 5 3 3 2 2" xfId="31589" xr:uid="{00000000-0005-0000-0000-0000900F0000}"/>
    <cellStyle name="Normal 2 2 2 2 2 2 2 5 3 3 3" xfId="23443" xr:uid="{00000000-0005-0000-0000-0000910F0000}"/>
    <cellStyle name="Normal 2 2 2 2 2 2 2 5 3 4" xfId="9994" xr:uid="{00000000-0005-0000-0000-0000920F0000}"/>
    <cellStyle name="Normal 2 2 2 2 2 2 2 5 3 4 2" xfId="26290" xr:uid="{00000000-0005-0000-0000-0000930F0000}"/>
    <cellStyle name="Normal 2 2 2 2 2 2 2 5 3 5" xfId="18144" xr:uid="{00000000-0005-0000-0000-0000940F0000}"/>
    <cellStyle name="Normal 2 2 2 2 2 2 2 5 4" xfId="3216" xr:uid="{00000000-0005-0000-0000-0000950F0000}"/>
    <cellStyle name="Normal 2 2 2 2 2 2 2 5 4 2" xfId="11362" xr:uid="{00000000-0005-0000-0000-0000960F0000}"/>
    <cellStyle name="Normal 2 2 2 2 2 2 2 5 4 2 2" xfId="27658" xr:uid="{00000000-0005-0000-0000-0000970F0000}"/>
    <cellStyle name="Normal 2 2 2 2 2 2 2 5 4 3" xfId="19512" xr:uid="{00000000-0005-0000-0000-0000980F0000}"/>
    <cellStyle name="Normal 2 2 2 2 2 2 2 5 5" xfId="5737" xr:uid="{00000000-0005-0000-0000-0000990F0000}"/>
    <cellStyle name="Normal 2 2 2 2 2 2 2 5 5 2" xfId="13883" xr:uid="{00000000-0005-0000-0000-00009A0F0000}"/>
    <cellStyle name="Normal 2 2 2 2 2 2 2 5 5 2 2" xfId="30179" xr:uid="{00000000-0005-0000-0000-00009B0F0000}"/>
    <cellStyle name="Normal 2 2 2 2 2 2 2 5 5 3" xfId="22033" xr:uid="{00000000-0005-0000-0000-00009C0F0000}"/>
    <cellStyle name="Normal 2 2 2 2 2 2 2 5 6" xfId="8584" xr:uid="{00000000-0005-0000-0000-00009D0F0000}"/>
    <cellStyle name="Normal 2 2 2 2 2 2 2 5 6 2" xfId="24880" xr:uid="{00000000-0005-0000-0000-00009E0F0000}"/>
    <cellStyle name="Normal 2 2 2 2 2 2 2 5 7" xfId="16734" xr:uid="{00000000-0005-0000-0000-00009F0F0000}"/>
    <cellStyle name="Normal 2 2 2 2 2 2 2 6" xfId="799" xr:uid="{00000000-0005-0000-0000-0000A00F0000}"/>
    <cellStyle name="Normal 2 2 2 2 2 2 2 6 2" xfId="2209" xr:uid="{00000000-0005-0000-0000-0000A10F0000}"/>
    <cellStyle name="Normal 2 2 2 2 2 2 2 6 2 2" xfId="4747" xr:uid="{00000000-0005-0000-0000-0000A20F0000}"/>
    <cellStyle name="Normal 2 2 2 2 2 2 2 6 2 2 2" xfId="12893" xr:uid="{00000000-0005-0000-0000-0000A30F0000}"/>
    <cellStyle name="Normal 2 2 2 2 2 2 2 6 2 2 2 2" xfId="29189" xr:uid="{00000000-0005-0000-0000-0000A40F0000}"/>
    <cellStyle name="Normal 2 2 2 2 2 2 2 6 2 2 3" xfId="21043" xr:uid="{00000000-0005-0000-0000-0000A50F0000}"/>
    <cellStyle name="Normal 2 2 2 2 2 2 2 6 2 3" xfId="7508" xr:uid="{00000000-0005-0000-0000-0000A60F0000}"/>
    <cellStyle name="Normal 2 2 2 2 2 2 2 6 2 3 2" xfId="15654" xr:uid="{00000000-0005-0000-0000-0000A70F0000}"/>
    <cellStyle name="Normal 2 2 2 2 2 2 2 6 2 3 2 2" xfId="31950" xr:uid="{00000000-0005-0000-0000-0000A80F0000}"/>
    <cellStyle name="Normal 2 2 2 2 2 2 2 6 2 3 3" xfId="23804" xr:uid="{00000000-0005-0000-0000-0000A90F0000}"/>
    <cellStyle name="Normal 2 2 2 2 2 2 2 6 2 4" xfId="10355" xr:uid="{00000000-0005-0000-0000-0000AA0F0000}"/>
    <cellStyle name="Normal 2 2 2 2 2 2 2 6 2 4 2" xfId="26651" xr:uid="{00000000-0005-0000-0000-0000AB0F0000}"/>
    <cellStyle name="Normal 2 2 2 2 2 2 2 6 2 5" xfId="18505" xr:uid="{00000000-0005-0000-0000-0000AC0F0000}"/>
    <cellStyle name="Normal 2 2 2 2 2 2 2 6 3" xfId="3529" xr:uid="{00000000-0005-0000-0000-0000AD0F0000}"/>
    <cellStyle name="Normal 2 2 2 2 2 2 2 6 3 2" xfId="11675" xr:uid="{00000000-0005-0000-0000-0000AE0F0000}"/>
    <cellStyle name="Normal 2 2 2 2 2 2 2 6 3 2 2" xfId="27971" xr:uid="{00000000-0005-0000-0000-0000AF0F0000}"/>
    <cellStyle name="Normal 2 2 2 2 2 2 2 6 3 3" xfId="19825" xr:uid="{00000000-0005-0000-0000-0000B00F0000}"/>
    <cellStyle name="Normal 2 2 2 2 2 2 2 6 4" xfId="6098" xr:uid="{00000000-0005-0000-0000-0000B10F0000}"/>
    <cellStyle name="Normal 2 2 2 2 2 2 2 6 4 2" xfId="14244" xr:uid="{00000000-0005-0000-0000-0000B20F0000}"/>
    <cellStyle name="Normal 2 2 2 2 2 2 2 6 4 2 2" xfId="30540" xr:uid="{00000000-0005-0000-0000-0000B30F0000}"/>
    <cellStyle name="Normal 2 2 2 2 2 2 2 6 4 3" xfId="22394" xr:uid="{00000000-0005-0000-0000-0000B40F0000}"/>
    <cellStyle name="Normal 2 2 2 2 2 2 2 6 5" xfId="8945" xr:uid="{00000000-0005-0000-0000-0000B50F0000}"/>
    <cellStyle name="Normal 2 2 2 2 2 2 2 6 5 2" xfId="25241" xr:uid="{00000000-0005-0000-0000-0000B60F0000}"/>
    <cellStyle name="Normal 2 2 2 2 2 2 2 6 6" xfId="17095" xr:uid="{00000000-0005-0000-0000-0000B70F0000}"/>
    <cellStyle name="Normal 2 2 2 2 2 2 2 7" xfId="1504" xr:uid="{00000000-0005-0000-0000-0000B80F0000}"/>
    <cellStyle name="Normal 2 2 2 2 2 2 2 7 2" xfId="4138" xr:uid="{00000000-0005-0000-0000-0000B90F0000}"/>
    <cellStyle name="Normal 2 2 2 2 2 2 2 7 2 2" xfId="12284" xr:uid="{00000000-0005-0000-0000-0000BA0F0000}"/>
    <cellStyle name="Normal 2 2 2 2 2 2 2 7 2 2 2" xfId="28580" xr:uid="{00000000-0005-0000-0000-0000BB0F0000}"/>
    <cellStyle name="Normal 2 2 2 2 2 2 2 7 2 3" xfId="20434" xr:uid="{00000000-0005-0000-0000-0000BC0F0000}"/>
    <cellStyle name="Normal 2 2 2 2 2 2 2 7 3" xfId="6803" xr:uid="{00000000-0005-0000-0000-0000BD0F0000}"/>
    <cellStyle name="Normal 2 2 2 2 2 2 2 7 3 2" xfId="14949" xr:uid="{00000000-0005-0000-0000-0000BE0F0000}"/>
    <cellStyle name="Normal 2 2 2 2 2 2 2 7 3 2 2" xfId="31245" xr:uid="{00000000-0005-0000-0000-0000BF0F0000}"/>
    <cellStyle name="Normal 2 2 2 2 2 2 2 7 3 3" xfId="23099" xr:uid="{00000000-0005-0000-0000-0000C00F0000}"/>
    <cellStyle name="Normal 2 2 2 2 2 2 2 7 4" xfId="9650" xr:uid="{00000000-0005-0000-0000-0000C10F0000}"/>
    <cellStyle name="Normal 2 2 2 2 2 2 2 7 4 2" xfId="25946" xr:uid="{00000000-0005-0000-0000-0000C20F0000}"/>
    <cellStyle name="Normal 2 2 2 2 2 2 2 7 5" xfId="17800" xr:uid="{00000000-0005-0000-0000-0000C30F0000}"/>
    <cellStyle name="Normal 2 2 2 2 2 2 2 8" xfId="2920" xr:uid="{00000000-0005-0000-0000-0000C40F0000}"/>
    <cellStyle name="Normal 2 2 2 2 2 2 2 8 2" xfId="11066" xr:uid="{00000000-0005-0000-0000-0000C50F0000}"/>
    <cellStyle name="Normal 2 2 2 2 2 2 2 8 2 2" xfId="27362" xr:uid="{00000000-0005-0000-0000-0000C60F0000}"/>
    <cellStyle name="Normal 2 2 2 2 2 2 2 8 3" xfId="19216" xr:uid="{00000000-0005-0000-0000-0000C70F0000}"/>
    <cellStyle name="Normal 2 2 2 2 2 2 2 9" xfId="5393" xr:uid="{00000000-0005-0000-0000-0000C80F0000}"/>
    <cellStyle name="Normal 2 2 2 2 2 2 2 9 2" xfId="13539" xr:uid="{00000000-0005-0000-0000-0000C90F0000}"/>
    <cellStyle name="Normal 2 2 2 2 2 2 2 9 2 2" xfId="29835" xr:uid="{00000000-0005-0000-0000-0000CA0F0000}"/>
    <cellStyle name="Normal 2 2 2 2 2 2 2 9 3" xfId="21689" xr:uid="{00000000-0005-0000-0000-0000CB0F0000}"/>
    <cellStyle name="Normal 2 2 2 2 2 2 3" xfId="139" xr:uid="{00000000-0005-0000-0000-0000CC0F0000}"/>
    <cellStyle name="Normal 2 2 2 2 2 2 3 2" xfId="483" xr:uid="{00000000-0005-0000-0000-0000CD0F0000}"/>
    <cellStyle name="Normal 2 2 2 2 2 2 3 2 2" xfId="1189" xr:uid="{00000000-0005-0000-0000-0000CE0F0000}"/>
    <cellStyle name="Normal 2 2 2 2 2 2 3 2 2 2" xfId="2599" xr:uid="{00000000-0005-0000-0000-0000CF0F0000}"/>
    <cellStyle name="Normal 2 2 2 2 2 2 3 2 2 2 2" xfId="5081" xr:uid="{00000000-0005-0000-0000-0000D00F0000}"/>
    <cellStyle name="Normal 2 2 2 2 2 2 3 2 2 2 2 2" xfId="13227" xr:uid="{00000000-0005-0000-0000-0000D10F0000}"/>
    <cellStyle name="Normal 2 2 2 2 2 2 3 2 2 2 2 2 2" xfId="29523" xr:uid="{00000000-0005-0000-0000-0000D20F0000}"/>
    <cellStyle name="Normal 2 2 2 2 2 2 3 2 2 2 2 3" xfId="21377" xr:uid="{00000000-0005-0000-0000-0000D30F0000}"/>
    <cellStyle name="Normal 2 2 2 2 2 2 3 2 2 2 3" xfId="7898" xr:uid="{00000000-0005-0000-0000-0000D40F0000}"/>
    <cellStyle name="Normal 2 2 2 2 2 2 3 2 2 2 3 2" xfId="16044" xr:uid="{00000000-0005-0000-0000-0000D50F0000}"/>
    <cellStyle name="Normal 2 2 2 2 2 2 3 2 2 2 3 2 2" xfId="32340" xr:uid="{00000000-0005-0000-0000-0000D60F0000}"/>
    <cellStyle name="Normal 2 2 2 2 2 2 3 2 2 2 3 3" xfId="24194" xr:uid="{00000000-0005-0000-0000-0000D70F0000}"/>
    <cellStyle name="Normal 2 2 2 2 2 2 3 2 2 2 4" xfId="10745" xr:uid="{00000000-0005-0000-0000-0000D80F0000}"/>
    <cellStyle name="Normal 2 2 2 2 2 2 3 2 2 2 4 2" xfId="27041" xr:uid="{00000000-0005-0000-0000-0000D90F0000}"/>
    <cellStyle name="Normal 2 2 2 2 2 2 3 2 2 2 5" xfId="18895" xr:uid="{00000000-0005-0000-0000-0000DA0F0000}"/>
    <cellStyle name="Normal 2 2 2 2 2 2 3 2 2 3" xfId="3863" xr:uid="{00000000-0005-0000-0000-0000DB0F0000}"/>
    <cellStyle name="Normal 2 2 2 2 2 2 3 2 2 3 2" xfId="12009" xr:uid="{00000000-0005-0000-0000-0000DC0F0000}"/>
    <cellStyle name="Normal 2 2 2 2 2 2 3 2 2 3 2 2" xfId="28305" xr:uid="{00000000-0005-0000-0000-0000DD0F0000}"/>
    <cellStyle name="Normal 2 2 2 2 2 2 3 2 2 3 3" xfId="20159" xr:uid="{00000000-0005-0000-0000-0000DE0F0000}"/>
    <cellStyle name="Normal 2 2 2 2 2 2 3 2 2 4" xfId="6488" xr:uid="{00000000-0005-0000-0000-0000DF0F0000}"/>
    <cellStyle name="Normal 2 2 2 2 2 2 3 2 2 4 2" xfId="14634" xr:uid="{00000000-0005-0000-0000-0000E00F0000}"/>
    <cellStyle name="Normal 2 2 2 2 2 2 3 2 2 4 2 2" xfId="30930" xr:uid="{00000000-0005-0000-0000-0000E10F0000}"/>
    <cellStyle name="Normal 2 2 2 2 2 2 3 2 2 4 3" xfId="22784" xr:uid="{00000000-0005-0000-0000-0000E20F0000}"/>
    <cellStyle name="Normal 2 2 2 2 2 2 3 2 2 5" xfId="9335" xr:uid="{00000000-0005-0000-0000-0000E30F0000}"/>
    <cellStyle name="Normal 2 2 2 2 2 2 3 2 2 5 2" xfId="25631" xr:uid="{00000000-0005-0000-0000-0000E40F0000}"/>
    <cellStyle name="Normal 2 2 2 2 2 2 3 2 2 6" xfId="17485" xr:uid="{00000000-0005-0000-0000-0000E50F0000}"/>
    <cellStyle name="Normal 2 2 2 2 2 2 3 2 3" xfId="1894" xr:uid="{00000000-0005-0000-0000-0000E60F0000}"/>
    <cellStyle name="Normal 2 2 2 2 2 2 3 2 3 2" xfId="4472" xr:uid="{00000000-0005-0000-0000-0000E70F0000}"/>
    <cellStyle name="Normal 2 2 2 2 2 2 3 2 3 2 2" xfId="12618" xr:uid="{00000000-0005-0000-0000-0000E80F0000}"/>
    <cellStyle name="Normal 2 2 2 2 2 2 3 2 3 2 2 2" xfId="28914" xr:uid="{00000000-0005-0000-0000-0000E90F0000}"/>
    <cellStyle name="Normal 2 2 2 2 2 2 3 2 3 2 3" xfId="20768" xr:uid="{00000000-0005-0000-0000-0000EA0F0000}"/>
    <cellStyle name="Normal 2 2 2 2 2 2 3 2 3 3" xfId="7193" xr:uid="{00000000-0005-0000-0000-0000EB0F0000}"/>
    <cellStyle name="Normal 2 2 2 2 2 2 3 2 3 3 2" xfId="15339" xr:uid="{00000000-0005-0000-0000-0000EC0F0000}"/>
    <cellStyle name="Normal 2 2 2 2 2 2 3 2 3 3 2 2" xfId="31635" xr:uid="{00000000-0005-0000-0000-0000ED0F0000}"/>
    <cellStyle name="Normal 2 2 2 2 2 2 3 2 3 3 3" xfId="23489" xr:uid="{00000000-0005-0000-0000-0000EE0F0000}"/>
    <cellStyle name="Normal 2 2 2 2 2 2 3 2 3 4" xfId="10040" xr:uid="{00000000-0005-0000-0000-0000EF0F0000}"/>
    <cellStyle name="Normal 2 2 2 2 2 2 3 2 3 4 2" xfId="26336" xr:uid="{00000000-0005-0000-0000-0000F00F0000}"/>
    <cellStyle name="Normal 2 2 2 2 2 2 3 2 3 5" xfId="18190" xr:uid="{00000000-0005-0000-0000-0000F10F0000}"/>
    <cellStyle name="Normal 2 2 2 2 2 2 3 2 4" xfId="3254" xr:uid="{00000000-0005-0000-0000-0000F20F0000}"/>
    <cellStyle name="Normal 2 2 2 2 2 2 3 2 4 2" xfId="11400" xr:uid="{00000000-0005-0000-0000-0000F30F0000}"/>
    <cellStyle name="Normal 2 2 2 2 2 2 3 2 4 2 2" xfId="27696" xr:uid="{00000000-0005-0000-0000-0000F40F0000}"/>
    <cellStyle name="Normal 2 2 2 2 2 2 3 2 4 3" xfId="19550" xr:uid="{00000000-0005-0000-0000-0000F50F0000}"/>
    <cellStyle name="Normal 2 2 2 2 2 2 3 2 5" xfId="5783" xr:uid="{00000000-0005-0000-0000-0000F60F0000}"/>
    <cellStyle name="Normal 2 2 2 2 2 2 3 2 5 2" xfId="13929" xr:uid="{00000000-0005-0000-0000-0000F70F0000}"/>
    <cellStyle name="Normal 2 2 2 2 2 2 3 2 5 2 2" xfId="30225" xr:uid="{00000000-0005-0000-0000-0000F80F0000}"/>
    <cellStyle name="Normal 2 2 2 2 2 2 3 2 5 3" xfId="22079" xr:uid="{00000000-0005-0000-0000-0000F90F0000}"/>
    <cellStyle name="Normal 2 2 2 2 2 2 3 2 6" xfId="8630" xr:uid="{00000000-0005-0000-0000-0000FA0F0000}"/>
    <cellStyle name="Normal 2 2 2 2 2 2 3 2 6 2" xfId="24926" xr:uid="{00000000-0005-0000-0000-0000FB0F0000}"/>
    <cellStyle name="Normal 2 2 2 2 2 2 3 2 7" xfId="16780" xr:uid="{00000000-0005-0000-0000-0000FC0F0000}"/>
    <cellStyle name="Normal 2 2 2 2 2 2 3 3" xfId="845" xr:uid="{00000000-0005-0000-0000-0000FD0F0000}"/>
    <cellStyle name="Normal 2 2 2 2 2 2 3 3 2" xfId="2255" xr:uid="{00000000-0005-0000-0000-0000FE0F0000}"/>
    <cellStyle name="Normal 2 2 2 2 2 2 3 3 2 2" xfId="4785" xr:uid="{00000000-0005-0000-0000-0000FF0F0000}"/>
    <cellStyle name="Normal 2 2 2 2 2 2 3 3 2 2 2" xfId="12931" xr:uid="{00000000-0005-0000-0000-000000100000}"/>
    <cellStyle name="Normal 2 2 2 2 2 2 3 3 2 2 2 2" xfId="29227" xr:uid="{00000000-0005-0000-0000-000001100000}"/>
    <cellStyle name="Normal 2 2 2 2 2 2 3 3 2 2 3" xfId="21081" xr:uid="{00000000-0005-0000-0000-000002100000}"/>
    <cellStyle name="Normal 2 2 2 2 2 2 3 3 2 3" xfId="7554" xr:uid="{00000000-0005-0000-0000-000003100000}"/>
    <cellStyle name="Normal 2 2 2 2 2 2 3 3 2 3 2" xfId="15700" xr:uid="{00000000-0005-0000-0000-000004100000}"/>
    <cellStyle name="Normal 2 2 2 2 2 2 3 3 2 3 2 2" xfId="31996" xr:uid="{00000000-0005-0000-0000-000005100000}"/>
    <cellStyle name="Normal 2 2 2 2 2 2 3 3 2 3 3" xfId="23850" xr:uid="{00000000-0005-0000-0000-000006100000}"/>
    <cellStyle name="Normal 2 2 2 2 2 2 3 3 2 4" xfId="10401" xr:uid="{00000000-0005-0000-0000-000007100000}"/>
    <cellStyle name="Normal 2 2 2 2 2 2 3 3 2 4 2" xfId="26697" xr:uid="{00000000-0005-0000-0000-000008100000}"/>
    <cellStyle name="Normal 2 2 2 2 2 2 3 3 2 5" xfId="18551" xr:uid="{00000000-0005-0000-0000-000009100000}"/>
    <cellStyle name="Normal 2 2 2 2 2 2 3 3 3" xfId="3567" xr:uid="{00000000-0005-0000-0000-00000A100000}"/>
    <cellStyle name="Normal 2 2 2 2 2 2 3 3 3 2" xfId="11713" xr:uid="{00000000-0005-0000-0000-00000B100000}"/>
    <cellStyle name="Normal 2 2 2 2 2 2 3 3 3 2 2" xfId="28009" xr:uid="{00000000-0005-0000-0000-00000C100000}"/>
    <cellStyle name="Normal 2 2 2 2 2 2 3 3 3 3" xfId="19863" xr:uid="{00000000-0005-0000-0000-00000D100000}"/>
    <cellStyle name="Normal 2 2 2 2 2 2 3 3 4" xfId="6144" xr:uid="{00000000-0005-0000-0000-00000E100000}"/>
    <cellStyle name="Normal 2 2 2 2 2 2 3 3 4 2" xfId="14290" xr:uid="{00000000-0005-0000-0000-00000F100000}"/>
    <cellStyle name="Normal 2 2 2 2 2 2 3 3 4 2 2" xfId="30586" xr:uid="{00000000-0005-0000-0000-000010100000}"/>
    <cellStyle name="Normal 2 2 2 2 2 2 3 3 4 3" xfId="22440" xr:uid="{00000000-0005-0000-0000-000011100000}"/>
    <cellStyle name="Normal 2 2 2 2 2 2 3 3 5" xfId="8991" xr:uid="{00000000-0005-0000-0000-000012100000}"/>
    <cellStyle name="Normal 2 2 2 2 2 2 3 3 5 2" xfId="25287" xr:uid="{00000000-0005-0000-0000-000013100000}"/>
    <cellStyle name="Normal 2 2 2 2 2 2 3 3 6" xfId="17141" xr:uid="{00000000-0005-0000-0000-000014100000}"/>
    <cellStyle name="Normal 2 2 2 2 2 2 3 4" xfId="1550" xr:uid="{00000000-0005-0000-0000-000015100000}"/>
    <cellStyle name="Normal 2 2 2 2 2 2 3 4 2" xfId="4176" xr:uid="{00000000-0005-0000-0000-000016100000}"/>
    <cellStyle name="Normal 2 2 2 2 2 2 3 4 2 2" xfId="12322" xr:uid="{00000000-0005-0000-0000-000017100000}"/>
    <cellStyle name="Normal 2 2 2 2 2 2 3 4 2 2 2" xfId="28618" xr:uid="{00000000-0005-0000-0000-000018100000}"/>
    <cellStyle name="Normal 2 2 2 2 2 2 3 4 2 3" xfId="20472" xr:uid="{00000000-0005-0000-0000-000019100000}"/>
    <cellStyle name="Normal 2 2 2 2 2 2 3 4 3" xfId="6849" xr:uid="{00000000-0005-0000-0000-00001A100000}"/>
    <cellStyle name="Normal 2 2 2 2 2 2 3 4 3 2" xfId="14995" xr:uid="{00000000-0005-0000-0000-00001B100000}"/>
    <cellStyle name="Normal 2 2 2 2 2 2 3 4 3 2 2" xfId="31291" xr:uid="{00000000-0005-0000-0000-00001C100000}"/>
    <cellStyle name="Normal 2 2 2 2 2 2 3 4 3 3" xfId="23145" xr:uid="{00000000-0005-0000-0000-00001D100000}"/>
    <cellStyle name="Normal 2 2 2 2 2 2 3 4 4" xfId="9696" xr:uid="{00000000-0005-0000-0000-00001E100000}"/>
    <cellStyle name="Normal 2 2 2 2 2 2 3 4 4 2" xfId="25992" xr:uid="{00000000-0005-0000-0000-00001F100000}"/>
    <cellStyle name="Normal 2 2 2 2 2 2 3 4 5" xfId="17846" xr:uid="{00000000-0005-0000-0000-000020100000}"/>
    <cellStyle name="Normal 2 2 2 2 2 2 3 5" xfId="2958" xr:uid="{00000000-0005-0000-0000-000021100000}"/>
    <cellStyle name="Normal 2 2 2 2 2 2 3 5 2" xfId="11104" xr:uid="{00000000-0005-0000-0000-000022100000}"/>
    <cellStyle name="Normal 2 2 2 2 2 2 3 5 2 2" xfId="27400" xr:uid="{00000000-0005-0000-0000-000023100000}"/>
    <cellStyle name="Normal 2 2 2 2 2 2 3 5 3" xfId="19254" xr:uid="{00000000-0005-0000-0000-000024100000}"/>
    <cellStyle name="Normal 2 2 2 2 2 2 3 6" xfId="5439" xr:uid="{00000000-0005-0000-0000-000025100000}"/>
    <cellStyle name="Normal 2 2 2 2 2 2 3 6 2" xfId="13585" xr:uid="{00000000-0005-0000-0000-000026100000}"/>
    <cellStyle name="Normal 2 2 2 2 2 2 3 6 2 2" xfId="29881" xr:uid="{00000000-0005-0000-0000-000027100000}"/>
    <cellStyle name="Normal 2 2 2 2 2 2 3 6 3" xfId="21735" xr:uid="{00000000-0005-0000-0000-000028100000}"/>
    <cellStyle name="Normal 2 2 2 2 2 2 3 7" xfId="8286" xr:uid="{00000000-0005-0000-0000-000029100000}"/>
    <cellStyle name="Normal 2 2 2 2 2 2 3 7 2" xfId="24582" xr:uid="{00000000-0005-0000-0000-00002A100000}"/>
    <cellStyle name="Normal 2 2 2 2 2 2 3 8" xfId="16436" xr:uid="{00000000-0005-0000-0000-00002B100000}"/>
    <cellStyle name="Normal 2 2 2 2 2 2 4" xfId="221" xr:uid="{00000000-0005-0000-0000-00002C100000}"/>
    <cellStyle name="Normal 2 2 2 2 2 2 4 2" xfId="565" xr:uid="{00000000-0005-0000-0000-00002D100000}"/>
    <cellStyle name="Normal 2 2 2 2 2 2 4 2 2" xfId="1271" xr:uid="{00000000-0005-0000-0000-00002E100000}"/>
    <cellStyle name="Normal 2 2 2 2 2 2 4 2 2 2" xfId="2681" xr:uid="{00000000-0005-0000-0000-00002F100000}"/>
    <cellStyle name="Normal 2 2 2 2 2 2 4 2 2 2 2" xfId="5155" xr:uid="{00000000-0005-0000-0000-000030100000}"/>
    <cellStyle name="Normal 2 2 2 2 2 2 4 2 2 2 2 2" xfId="13301" xr:uid="{00000000-0005-0000-0000-000031100000}"/>
    <cellStyle name="Normal 2 2 2 2 2 2 4 2 2 2 2 2 2" xfId="29597" xr:uid="{00000000-0005-0000-0000-000032100000}"/>
    <cellStyle name="Normal 2 2 2 2 2 2 4 2 2 2 2 3" xfId="21451" xr:uid="{00000000-0005-0000-0000-000033100000}"/>
    <cellStyle name="Normal 2 2 2 2 2 2 4 2 2 2 3" xfId="7980" xr:uid="{00000000-0005-0000-0000-000034100000}"/>
    <cellStyle name="Normal 2 2 2 2 2 2 4 2 2 2 3 2" xfId="16126" xr:uid="{00000000-0005-0000-0000-000035100000}"/>
    <cellStyle name="Normal 2 2 2 2 2 2 4 2 2 2 3 2 2" xfId="32422" xr:uid="{00000000-0005-0000-0000-000036100000}"/>
    <cellStyle name="Normal 2 2 2 2 2 2 4 2 2 2 3 3" xfId="24276" xr:uid="{00000000-0005-0000-0000-000037100000}"/>
    <cellStyle name="Normal 2 2 2 2 2 2 4 2 2 2 4" xfId="10827" xr:uid="{00000000-0005-0000-0000-000038100000}"/>
    <cellStyle name="Normal 2 2 2 2 2 2 4 2 2 2 4 2" xfId="27123" xr:uid="{00000000-0005-0000-0000-000039100000}"/>
    <cellStyle name="Normal 2 2 2 2 2 2 4 2 2 2 5" xfId="18977" xr:uid="{00000000-0005-0000-0000-00003A100000}"/>
    <cellStyle name="Normal 2 2 2 2 2 2 4 2 2 3" xfId="3937" xr:uid="{00000000-0005-0000-0000-00003B100000}"/>
    <cellStyle name="Normal 2 2 2 2 2 2 4 2 2 3 2" xfId="12083" xr:uid="{00000000-0005-0000-0000-00003C100000}"/>
    <cellStyle name="Normal 2 2 2 2 2 2 4 2 2 3 2 2" xfId="28379" xr:uid="{00000000-0005-0000-0000-00003D100000}"/>
    <cellStyle name="Normal 2 2 2 2 2 2 4 2 2 3 3" xfId="20233" xr:uid="{00000000-0005-0000-0000-00003E100000}"/>
    <cellStyle name="Normal 2 2 2 2 2 2 4 2 2 4" xfId="6570" xr:uid="{00000000-0005-0000-0000-00003F100000}"/>
    <cellStyle name="Normal 2 2 2 2 2 2 4 2 2 4 2" xfId="14716" xr:uid="{00000000-0005-0000-0000-000040100000}"/>
    <cellStyle name="Normal 2 2 2 2 2 2 4 2 2 4 2 2" xfId="31012" xr:uid="{00000000-0005-0000-0000-000041100000}"/>
    <cellStyle name="Normal 2 2 2 2 2 2 4 2 2 4 3" xfId="22866" xr:uid="{00000000-0005-0000-0000-000042100000}"/>
    <cellStyle name="Normal 2 2 2 2 2 2 4 2 2 5" xfId="9417" xr:uid="{00000000-0005-0000-0000-000043100000}"/>
    <cellStyle name="Normal 2 2 2 2 2 2 4 2 2 5 2" xfId="25713" xr:uid="{00000000-0005-0000-0000-000044100000}"/>
    <cellStyle name="Normal 2 2 2 2 2 2 4 2 2 6" xfId="17567" xr:uid="{00000000-0005-0000-0000-000045100000}"/>
    <cellStyle name="Normal 2 2 2 2 2 2 4 2 3" xfId="1976" xr:uid="{00000000-0005-0000-0000-000046100000}"/>
    <cellStyle name="Normal 2 2 2 2 2 2 4 2 3 2" xfId="4546" xr:uid="{00000000-0005-0000-0000-000047100000}"/>
    <cellStyle name="Normal 2 2 2 2 2 2 4 2 3 2 2" xfId="12692" xr:uid="{00000000-0005-0000-0000-000048100000}"/>
    <cellStyle name="Normal 2 2 2 2 2 2 4 2 3 2 2 2" xfId="28988" xr:uid="{00000000-0005-0000-0000-000049100000}"/>
    <cellStyle name="Normal 2 2 2 2 2 2 4 2 3 2 3" xfId="20842" xr:uid="{00000000-0005-0000-0000-00004A100000}"/>
    <cellStyle name="Normal 2 2 2 2 2 2 4 2 3 3" xfId="7275" xr:uid="{00000000-0005-0000-0000-00004B100000}"/>
    <cellStyle name="Normal 2 2 2 2 2 2 4 2 3 3 2" xfId="15421" xr:uid="{00000000-0005-0000-0000-00004C100000}"/>
    <cellStyle name="Normal 2 2 2 2 2 2 4 2 3 3 2 2" xfId="31717" xr:uid="{00000000-0005-0000-0000-00004D100000}"/>
    <cellStyle name="Normal 2 2 2 2 2 2 4 2 3 3 3" xfId="23571" xr:uid="{00000000-0005-0000-0000-00004E100000}"/>
    <cellStyle name="Normal 2 2 2 2 2 2 4 2 3 4" xfId="10122" xr:uid="{00000000-0005-0000-0000-00004F100000}"/>
    <cellStyle name="Normal 2 2 2 2 2 2 4 2 3 4 2" xfId="26418" xr:uid="{00000000-0005-0000-0000-000050100000}"/>
    <cellStyle name="Normal 2 2 2 2 2 2 4 2 3 5" xfId="18272" xr:uid="{00000000-0005-0000-0000-000051100000}"/>
    <cellStyle name="Normal 2 2 2 2 2 2 4 2 4" xfId="3328" xr:uid="{00000000-0005-0000-0000-000052100000}"/>
    <cellStyle name="Normal 2 2 2 2 2 2 4 2 4 2" xfId="11474" xr:uid="{00000000-0005-0000-0000-000053100000}"/>
    <cellStyle name="Normal 2 2 2 2 2 2 4 2 4 2 2" xfId="27770" xr:uid="{00000000-0005-0000-0000-000054100000}"/>
    <cellStyle name="Normal 2 2 2 2 2 2 4 2 4 3" xfId="19624" xr:uid="{00000000-0005-0000-0000-000055100000}"/>
    <cellStyle name="Normal 2 2 2 2 2 2 4 2 5" xfId="5865" xr:uid="{00000000-0005-0000-0000-000056100000}"/>
    <cellStyle name="Normal 2 2 2 2 2 2 4 2 5 2" xfId="14011" xr:uid="{00000000-0005-0000-0000-000057100000}"/>
    <cellStyle name="Normal 2 2 2 2 2 2 4 2 5 2 2" xfId="30307" xr:uid="{00000000-0005-0000-0000-000058100000}"/>
    <cellStyle name="Normal 2 2 2 2 2 2 4 2 5 3" xfId="22161" xr:uid="{00000000-0005-0000-0000-000059100000}"/>
    <cellStyle name="Normal 2 2 2 2 2 2 4 2 6" xfId="8712" xr:uid="{00000000-0005-0000-0000-00005A100000}"/>
    <cellStyle name="Normal 2 2 2 2 2 2 4 2 6 2" xfId="25008" xr:uid="{00000000-0005-0000-0000-00005B100000}"/>
    <cellStyle name="Normal 2 2 2 2 2 2 4 2 7" xfId="16862" xr:uid="{00000000-0005-0000-0000-00005C100000}"/>
    <cellStyle name="Normal 2 2 2 2 2 2 4 3" xfId="927" xr:uid="{00000000-0005-0000-0000-00005D100000}"/>
    <cellStyle name="Normal 2 2 2 2 2 2 4 3 2" xfId="2337" xr:uid="{00000000-0005-0000-0000-00005E100000}"/>
    <cellStyle name="Normal 2 2 2 2 2 2 4 3 2 2" xfId="4859" xr:uid="{00000000-0005-0000-0000-00005F100000}"/>
    <cellStyle name="Normal 2 2 2 2 2 2 4 3 2 2 2" xfId="13005" xr:uid="{00000000-0005-0000-0000-000060100000}"/>
    <cellStyle name="Normal 2 2 2 2 2 2 4 3 2 2 2 2" xfId="29301" xr:uid="{00000000-0005-0000-0000-000061100000}"/>
    <cellStyle name="Normal 2 2 2 2 2 2 4 3 2 2 3" xfId="21155" xr:uid="{00000000-0005-0000-0000-000062100000}"/>
    <cellStyle name="Normal 2 2 2 2 2 2 4 3 2 3" xfId="7636" xr:uid="{00000000-0005-0000-0000-000063100000}"/>
    <cellStyle name="Normal 2 2 2 2 2 2 4 3 2 3 2" xfId="15782" xr:uid="{00000000-0005-0000-0000-000064100000}"/>
    <cellStyle name="Normal 2 2 2 2 2 2 4 3 2 3 2 2" xfId="32078" xr:uid="{00000000-0005-0000-0000-000065100000}"/>
    <cellStyle name="Normal 2 2 2 2 2 2 4 3 2 3 3" xfId="23932" xr:uid="{00000000-0005-0000-0000-000066100000}"/>
    <cellStyle name="Normal 2 2 2 2 2 2 4 3 2 4" xfId="10483" xr:uid="{00000000-0005-0000-0000-000067100000}"/>
    <cellStyle name="Normal 2 2 2 2 2 2 4 3 2 4 2" xfId="26779" xr:uid="{00000000-0005-0000-0000-000068100000}"/>
    <cellStyle name="Normal 2 2 2 2 2 2 4 3 2 5" xfId="18633" xr:uid="{00000000-0005-0000-0000-000069100000}"/>
    <cellStyle name="Normal 2 2 2 2 2 2 4 3 3" xfId="3641" xr:uid="{00000000-0005-0000-0000-00006A100000}"/>
    <cellStyle name="Normal 2 2 2 2 2 2 4 3 3 2" xfId="11787" xr:uid="{00000000-0005-0000-0000-00006B100000}"/>
    <cellStyle name="Normal 2 2 2 2 2 2 4 3 3 2 2" xfId="28083" xr:uid="{00000000-0005-0000-0000-00006C100000}"/>
    <cellStyle name="Normal 2 2 2 2 2 2 4 3 3 3" xfId="19937" xr:uid="{00000000-0005-0000-0000-00006D100000}"/>
    <cellStyle name="Normal 2 2 2 2 2 2 4 3 4" xfId="6226" xr:uid="{00000000-0005-0000-0000-00006E100000}"/>
    <cellStyle name="Normal 2 2 2 2 2 2 4 3 4 2" xfId="14372" xr:uid="{00000000-0005-0000-0000-00006F100000}"/>
    <cellStyle name="Normal 2 2 2 2 2 2 4 3 4 2 2" xfId="30668" xr:uid="{00000000-0005-0000-0000-000070100000}"/>
    <cellStyle name="Normal 2 2 2 2 2 2 4 3 4 3" xfId="22522" xr:uid="{00000000-0005-0000-0000-000071100000}"/>
    <cellStyle name="Normal 2 2 2 2 2 2 4 3 5" xfId="9073" xr:uid="{00000000-0005-0000-0000-000072100000}"/>
    <cellStyle name="Normal 2 2 2 2 2 2 4 3 5 2" xfId="25369" xr:uid="{00000000-0005-0000-0000-000073100000}"/>
    <cellStyle name="Normal 2 2 2 2 2 2 4 3 6" xfId="17223" xr:uid="{00000000-0005-0000-0000-000074100000}"/>
    <cellStyle name="Normal 2 2 2 2 2 2 4 4" xfId="1632" xr:uid="{00000000-0005-0000-0000-000075100000}"/>
    <cellStyle name="Normal 2 2 2 2 2 2 4 4 2" xfId="4250" xr:uid="{00000000-0005-0000-0000-000076100000}"/>
    <cellStyle name="Normal 2 2 2 2 2 2 4 4 2 2" xfId="12396" xr:uid="{00000000-0005-0000-0000-000077100000}"/>
    <cellStyle name="Normal 2 2 2 2 2 2 4 4 2 2 2" xfId="28692" xr:uid="{00000000-0005-0000-0000-000078100000}"/>
    <cellStyle name="Normal 2 2 2 2 2 2 4 4 2 3" xfId="20546" xr:uid="{00000000-0005-0000-0000-000079100000}"/>
    <cellStyle name="Normal 2 2 2 2 2 2 4 4 3" xfId="6931" xr:uid="{00000000-0005-0000-0000-00007A100000}"/>
    <cellStyle name="Normal 2 2 2 2 2 2 4 4 3 2" xfId="15077" xr:uid="{00000000-0005-0000-0000-00007B100000}"/>
    <cellStyle name="Normal 2 2 2 2 2 2 4 4 3 2 2" xfId="31373" xr:uid="{00000000-0005-0000-0000-00007C100000}"/>
    <cellStyle name="Normal 2 2 2 2 2 2 4 4 3 3" xfId="23227" xr:uid="{00000000-0005-0000-0000-00007D100000}"/>
    <cellStyle name="Normal 2 2 2 2 2 2 4 4 4" xfId="9778" xr:uid="{00000000-0005-0000-0000-00007E100000}"/>
    <cellStyle name="Normal 2 2 2 2 2 2 4 4 4 2" xfId="26074" xr:uid="{00000000-0005-0000-0000-00007F100000}"/>
    <cellStyle name="Normal 2 2 2 2 2 2 4 4 5" xfId="17928" xr:uid="{00000000-0005-0000-0000-000080100000}"/>
    <cellStyle name="Normal 2 2 2 2 2 2 4 5" xfId="3032" xr:uid="{00000000-0005-0000-0000-000081100000}"/>
    <cellStyle name="Normal 2 2 2 2 2 2 4 5 2" xfId="11178" xr:uid="{00000000-0005-0000-0000-000082100000}"/>
    <cellStyle name="Normal 2 2 2 2 2 2 4 5 2 2" xfId="27474" xr:uid="{00000000-0005-0000-0000-000083100000}"/>
    <cellStyle name="Normal 2 2 2 2 2 2 4 5 3" xfId="19328" xr:uid="{00000000-0005-0000-0000-000084100000}"/>
    <cellStyle name="Normal 2 2 2 2 2 2 4 6" xfId="5521" xr:uid="{00000000-0005-0000-0000-000085100000}"/>
    <cellStyle name="Normal 2 2 2 2 2 2 4 6 2" xfId="13667" xr:uid="{00000000-0005-0000-0000-000086100000}"/>
    <cellStyle name="Normal 2 2 2 2 2 2 4 6 2 2" xfId="29963" xr:uid="{00000000-0005-0000-0000-000087100000}"/>
    <cellStyle name="Normal 2 2 2 2 2 2 4 6 3" xfId="21817" xr:uid="{00000000-0005-0000-0000-000088100000}"/>
    <cellStyle name="Normal 2 2 2 2 2 2 4 7" xfId="8368" xr:uid="{00000000-0005-0000-0000-000089100000}"/>
    <cellStyle name="Normal 2 2 2 2 2 2 4 7 2" xfId="24664" xr:uid="{00000000-0005-0000-0000-00008A100000}"/>
    <cellStyle name="Normal 2 2 2 2 2 2 4 8" xfId="16518" xr:uid="{00000000-0005-0000-0000-00008B100000}"/>
    <cellStyle name="Normal 2 2 2 2 2 2 5" xfId="303" xr:uid="{00000000-0005-0000-0000-00008C100000}"/>
    <cellStyle name="Normal 2 2 2 2 2 2 5 2" xfId="647" xr:uid="{00000000-0005-0000-0000-00008D100000}"/>
    <cellStyle name="Normal 2 2 2 2 2 2 5 2 2" xfId="1353" xr:uid="{00000000-0005-0000-0000-00008E100000}"/>
    <cellStyle name="Normal 2 2 2 2 2 2 5 2 2 2" xfId="2763" xr:uid="{00000000-0005-0000-0000-00008F100000}"/>
    <cellStyle name="Normal 2 2 2 2 2 2 5 2 2 2 2" xfId="5229" xr:uid="{00000000-0005-0000-0000-000090100000}"/>
    <cellStyle name="Normal 2 2 2 2 2 2 5 2 2 2 2 2" xfId="13375" xr:uid="{00000000-0005-0000-0000-000091100000}"/>
    <cellStyle name="Normal 2 2 2 2 2 2 5 2 2 2 2 2 2" xfId="29671" xr:uid="{00000000-0005-0000-0000-000092100000}"/>
    <cellStyle name="Normal 2 2 2 2 2 2 5 2 2 2 2 3" xfId="21525" xr:uid="{00000000-0005-0000-0000-000093100000}"/>
    <cellStyle name="Normal 2 2 2 2 2 2 5 2 2 2 3" xfId="8062" xr:uid="{00000000-0005-0000-0000-000094100000}"/>
    <cellStyle name="Normal 2 2 2 2 2 2 5 2 2 2 3 2" xfId="16208" xr:uid="{00000000-0005-0000-0000-000095100000}"/>
    <cellStyle name="Normal 2 2 2 2 2 2 5 2 2 2 3 2 2" xfId="32504" xr:uid="{00000000-0005-0000-0000-000096100000}"/>
    <cellStyle name="Normal 2 2 2 2 2 2 5 2 2 2 3 3" xfId="24358" xr:uid="{00000000-0005-0000-0000-000097100000}"/>
    <cellStyle name="Normal 2 2 2 2 2 2 5 2 2 2 4" xfId="10909" xr:uid="{00000000-0005-0000-0000-000098100000}"/>
    <cellStyle name="Normal 2 2 2 2 2 2 5 2 2 2 4 2" xfId="27205" xr:uid="{00000000-0005-0000-0000-000099100000}"/>
    <cellStyle name="Normal 2 2 2 2 2 2 5 2 2 2 5" xfId="19059" xr:uid="{00000000-0005-0000-0000-00009A100000}"/>
    <cellStyle name="Normal 2 2 2 2 2 2 5 2 2 3" xfId="4011" xr:uid="{00000000-0005-0000-0000-00009B100000}"/>
    <cellStyle name="Normal 2 2 2 2 2 2 5 2 2 3 2" xfId="12157" xr:uid="{00000000-0005-0000-0000-00009C100000}"/>
    <cellStyle name="Normal 2 2 2 2 2 2 5 2 2 3 2 2" xfId="28453" xr:uid="{00000000-0005-0000-0000-00009D100000}"/>
    <cellStyle name="Normal 2 2 2 2 2 2 5 2 2 3 3" xfId="20307" xr:uid="{00000000-0005-0000-0000-00009E100000}"/>
    <cellStyle name="Normal 2 2 2 2 2 2 5 2 2 4" xfId="6652" xr:uid="{00000000-0005-0000-0000-00009F100000}"/>
    <cellStyle name="Normal 2 2 2 2 2 2 5 2 2 4 2" xfId="14798" xr:uid="{00000000-0005-0000-0000-0000A0100000}"/>
    <cellStyle name="Normal 2 2 2 2 2 2 5 2 2 4 2 2" xfId="31094" xr:uid="{00000000-0005-0000-0000-0000A1100000}"/>
    <cellStyle name="Normal 2 2 2 2 2 2 5 2 2 4 3" xfId="22948" xr:uid="{00000000-0005-0000-0000-0000A2100000}"/>
    <cellStyle name="Normal 2 2 2 2 2 2 5 2 2 5" xfId="9499" xr:uid="{00000000-0005-0000-0000-0000A3100000}"/>
    <cellStyle name="Normal 2 2 2 2 2 2 5 2 2 5 2" xfId="25795" xr:uid="{00000000-0005-0000-0000-0000A4100000}"/>
    <cellStyle name="Normal 2 2 2 2 2 2 5 2 2 6" xfId="17649" xr:uid="{00000000-0005-0000-0000-0000A5100000}"/>
    <cellStyle name="Normal 2 2 2 2 2 2 5 2 3" xfId="2058" xr:uid="{00000000-0005-0000-0000-0000A6100000}"/>
    <cellStyle name="Normal 2 2 2 2 2 2 5 2 3 2" xfId="4620" xr:uid="{00000000-0005-0000-0000-0000A7100000}"/>
    <cellStyle name="Normal 2 2 2 2 2 2 5 2 3 2 2" xfId="12766" xr:uid="{00000000-0005-0000-0000-0000A8100000}"/>
    <cellStyle name="Normal 2 2 2 2 2 2 5 2 3 2 2 2" xfId="29062" xr:uid="{00000000-0005-0000-0000-0000A9100000}"/>
    <cellStyle name="Normal 2 2 2 2 2 2 5 2 3 2 3" xfId="20916" xr:uid="{00000000-0005-0000-0000-0000AA100000}"/>
    <cellStyle name="Normal 2 2 2 2 2 2 5 2 3 3" xfId="7357" xr:uid="{00000000-0005-0000-0000-0000AB100000}"/>
    <cellStyle name="Normal 2 2 2 2 2 2 5 2 3 3 2" xfId="15503" xr:uid="{00000000-0005-0000-0000-0000AC100000}"/>
    <cellStyle name="Normal 2 2 2 2 2 2 5 2 3 3 2 2" xfId="31799" xr:uid="{00000000-0005-0000-0000-0000AD100000}"/>
    <cellStyle name="Normal 2 2 2 2 2 2 5 2 3 3 3" xfId="23653" xr:uid="{00000000-0005-0000-0000-0000AE100000}"/>
    <cellStyle name="Normal 2 2 2 2 2 2 5 2 3 4" xfId="10204" xr:uid="{00000000-0005-0000-0000-0000AF100000}"/>
    <cellStyle name="Normal 2 2 2 2 2 2 5 2 3 4 2" xfId="26500" xr:uid="{00000000-0005-0000-0000-0000B0100000}"/>
    <cellStyle name="Normal 2 2 2 2 2 2 5 2 3 5" xfId="18354" xr:uid="{00000000-0005-0000-0000-0000B1100000}"/>
    <cellStyle name="Normal 2 2 2 2 2 2 5 2 4" xfId="3402" xr:uid="{00000000-0005-0000-0000-0000B2100000}"/>
    <cellStyle name="Normal 2 2 2 2 2 2 5 2 4 2" xfId="11548" xr:uid="{00000000-0005-0000-0000-0000B3100000}"/>
    <cellStyle name="Normal 2 2 2 2 2 2 5 2 4 2 2" xfId="27844" xr:uid="{00000000-0005-0000-0000-0000B4100000}"/>
    <cellStyle name="Normal 2 2 2 2 2 2 5 2 4 3" xfId="19698" xr:uid="{00000000-0005-0000-0000-0000B5100000}"/>
    <cellStyle name="Normal 2 2 2 2 2 2 5 2 5" xfId="5947" xr:uid="{00000000-0005-0000-0000-0000B6100000}"/>
    <cellStyle name="Normal 2 2 2 2 2 2 5 2 5 2" xfId="14093" xr:uid="{00000000-0005-0000-0000-0000B7100000}"/>
    <cellStyle name="Normal 2 2 2 2 2 2 5 2 5 2 2" xfId="30389" xr:uid="{00000000-0005-0000-0000-0000B8100000}"/>
    <cellStyle name="Normal 2 2 2 2 2 2 5 2 5 3" xfId="22243" xr:uid="{00000000-0005-0000-0000-0000B9100000}"/>
    <cellStyle name="Normal 2 2 2 2 2 2 5 2 6" xfId="8794" xr:uid="{00000000-0005-0000-0000-0000BA100000}"/>
    <cellStyle name="Normal 2 2 2 2 2 2 5 2 6 2" xfId="25090" xr:uid="{00000000-0005-0000-0000-0000BB100000}"/>
    <cellStyle name="Normal 2 2 2 2 2 2 5 2 7" xfId="16944" xr:uid="{00000000-0005-0000-0000-0000BC100000}"/>
    <cellStyle name="Normal 2 2 2 2 2 2 5 3" xfId="1009" xr:uid="{00000000-0005-0000-0000-0000BD100000}"/>
    <cellStyle name="Normal 2 2 2 2 2 2 5 3 2" xfId="2419" xr:uid="{00000000-0005-0000-0000-0000BE100000}"/>
    <cellStyle name="Normal 2 2 2 2 2 2 5 3 2 2" xfId="4933" xr:uid="{00000000-0005-0000-0000-0000BF100000}"/>
    <cellStyle name="Normal 2 2 2 2 2 2 5 3 2 2 2" xfId="13079" xr:uid="{00000000-0005-0000-0000-0000C0100000}"/>
    <cellStyle name="Normal 2 2 2 2 2 2 5 3 2 2 2 2" xfId="29375" xr:uid="{00000000-0005-0000-0000-0000C1100000}"/>
    <cellStyle name="Normal 2 2 2 2 2 2 5 3 2 2 3" xfId="21229" xr:uid="{00000000-0005-0000-0000-0000C2100000}"/>
    <cellStyle name="Normal 2 2 2 2 2 2 5 3 2 3" xfId="7718" xr:uid="{00000000-0005-0000-0000-0000C3100000}"/>
    <cellStyle name="Normal 2 2 2 2 2 2 5 3 2 3 2" xfId="15864" xr:uid="{00000000-0005-0000-0000-0000C4100000}"/>
    <cellStyle name="Normal 2 2 2 2 2 2 5 3 2 3 2 2" xfId="32160" xr:uid="{00000000-0005-0000-0000-0000C5100000}"/>
    <cellStyle name="Normal 2 2 2 2 2 2 5 3 2 3 3" xfId="24014" xr:uid="{00000000-0005-0000-0000-0000C6100000}"/>
    <cellStyle name="Normal 2 2 2 2 2 2 5 3 2 4" xfId="10565" xr:uid="{00000000-0005-0000-0000-0000C7100000}"/>
    <cellStyle name="Normal 2 2 2 2 2 2 5 3 2 4 2" xfId="26861" xr:uid="{00000000-0005-0000-0000-0000C8100000}"/>
    <cellStyle name="Normal 2 2 2 2 2 2 5 3 2 5" xfId="18715" xr:uid="{00000000-0005-0000-0000-0000C9100000}"/>
    <cellStyle name="Normal 2 2 2 2 2 2 5 3 3" xfId="3715" xr:uid="{00000000-0005-0000-0000-0000CA100000}"/>
    <cellStyle name="Normal 2 2 2 2 2 2 5 3 3 2" xfId="11861" xr:uid="{00000000-0005-0000-0000-0000CB100000}"/>
    <cellStyle name="Normal 2 2 2 2 2 2 5 3 3 2 2" xfId="28157" xr:uid="{00000000-0005-0000-0000-0000CC100000}"/>
    <cellStyle name="Normal 2 2 2 2 2 2 5 3 3 3" xfId="20011" xr:uid="{00000000-0005-0000-0000-0000CD100000}"/>
    <cellStyle name="Normal 2 2 2 2 2 2 5 3 4" xfId="6308" xr:uid="{00000000-0005-0000-0000-0000CE100000}"/>
    <cellStyle name="Normal 2 2 2 2 2 2 5 3 4 2" xfId="14454" xr:uid="{00000000-0005-0000-0000-0000CF100000}"/>
    <cellStyle name="Normal 2 2 2 2 2 2 5 3 4 2 2" xfId="30750" xr:uid="{00000000-0005-0000-0000-0000D0100000}"/>
    <cellStyle name="Normal 2 2 2 2 2 2 5 3 4 3" xfId="22604" xr:uid="{00000000-0005-0000-0000-0000D1100000}"/>
    <cellStyle name="Normal 2 2 2 2 2 2 5 3 5" xfId="9155" xr:uid="{00000000-0005-0000-0000-0000D2100000}"/>
    <cellStyle name="Normal 2 2 2 2 2 2 5 3 5 2" xfId="25451" xr:uid="{00000000-0005-0000-0000-0000D3100000}"/>
    <cellStyle name="Normal 2 2 2 2 2 2 5 3 6" xfId="17305" xr:uid="{00000000-0005-0000-0000-0000D4100000}"/>
    <cellStyle name="Normal 2 2 2 2 2 2 5 4" xfId="1714" xr:uid="{00000000-0005-0000-0000-0000D5100000}"/>
    <cellStyle name="Normal 2 2 2 2 2 2 5 4 2" xfId="4324" xr:uid="{00000000-0005-0000-0000-0000D6100000}"/>
    <cellStyle name="Normal 2 2 2 2 2 2 5 4 2 2" xfId="12470" xr:uid="{00000000-0005-0000-0000-0000D7100000}"/>
    <cellStyle name="Normal 2 2 2 2 2 2 5 4 2 2 2" xfId="28766" xr:uid="{00000000-0005-0000-0000-0000D8100000}"/>
    <cellStyle name="Normal 2 2 2 2 2 2 5 4 2 3" xfId="20620" xr:uid="{00000000-0005-0000-0000-0000D9100000}"/>
    <cellStyle name="Normal 2 2 2 2 2 2 5 4 3" xfId="7013" xr:uid="{00000000-0005-0000-0000-0000DA100000}"/>
    <cellStyle name="Normal 2 2 2 2 2 2 5 4 3 2" xfId="15159" xr:uid="{00000000-0005-0000-0000-0000DB100000}"/>
    <cellStyle name="Normal 2 2 2 2 2 2 5 4 3 2 2" xfId="31455" xr:uid="{00000000-0005-0000-0000-0000DC100000}"/>
    <cellStyle name="Normal 2 2 2 2 2 2 5 4 3 3" xfId="23309" xr:uid="{00000000-0005-0000-0000-0000DD100000}"/>
    <cellStyle name="Normal 2 2 2 2 2 2 5 4 4" xfId="9860" xr:uid="{00000000-0005-0000-0000-0000DE100000}"/>
    <cellStyle name="Normal 2 2 2 2 2 2 5 4 4 2" xfId="26156" xr:uid="{00000000-0005-0000-0000-0000DF100000}"/>
    <cellStyle name="Normal 2 2 2 2 2 2 5 4 5" xfId="18010" xr:uid="{00000000-0005-0000-0000-0000E0100000}"/>
    <cellStyle name="Normal 2 2 2 2 2 2 5 5" xfId="3106" xr:uid="{00000000-0005-0000-0000-0000E1100000}"/>
    <cellStyle name="Normal 2 2 2 2 2 2 5 5 2" xfId="11252" xr:uid="{00000000-0005-0000-0000-0000E2100000}"/>
    <cellStyle name="Normal 2 2 2 2 2 2 5 5 2 2" xfId="27548" xr:uid="{00000000-0005-0000-0000-0000E3100000}"/>
    <cellStyle name="Normal 2 2 2 2 2 2 5 5 3" xfId="19402" xr:uid="{00000000-0005-0000-0000-0000E4100000}"/>
    <cellStyle name="Normal 2 2 2 2 2 2 5 6" xfId="5603" xr:uid="{00000000-0005-0000-0000-0000E5100000}"/>
    <cellStyle name="Normal 2 2 2 2 2 2 5 6 2" xfId="13749" xr:uid="{00000000-0005-0000-0000-0000E6100000}"/>
    <cellStyle name="Normal 2 2 2 2 2 2 5 6 2 2" xfId="30045" xr:uid="{00000000-0005-0000-0000-0000E7100000}"/>
    <cellStyle name="Normal 2 2 2 2 2 2 5 6 3" xfId="21899" xr:uid="{00000000-0005-0000-0000-0000E8100000}"/>
    <cellStyle name="Normal 2 2 2 2 2 2 5 7" xfId="8450" xr:uid="{00000000-0005-0000-0000-0000E9100000}"/>
    <cellStyle name="Normal 2 2 2 2 2 2 5 7 2" xfId="24746" xr:uid="{00000000-0005-0000-0000-0000EA100000}"/>
    <cellStyle name="Normal 2 2 2 2 2 2 5 8" xfId="16600" xr:uid="{00000000-0005-0000-0000-0000EB100000}"/>
    <cellStyle name="Normal 2 2 2 2 2 2 6" xfId="393" xr:uid="{00000000-0005-0000-0000-0000EC100000}"/>
    <cellStyle name="Normal 2 2 2 2 2 2 6 2" xfId="1099" xr:uid="{00000000-0005-0000-0000-0000ED100000}"/>
    <cellStyle name="Normal 2 2 2 2 2 2 6 2 2" xfId="2509" xr:uid="{00000000-0005-0000-0000-0000EE100000}"/>
    <cellStyle name="Normal 2 2 2 2 2 2 6 2 2 2" xfId="5007" xr:uid="{00000000-0005-0000-0000-0000EF100000}"/>
    <cellStyle name="Normal 2 2 2 2 2 2 6 2 2 2 2" xfId="13153" xr:uid="{00000000-0005-0000-0000-0000F0100000}"/>
    <cellStyle name="Normal 2 2 2 2 2 2 6 2 2 2 2 2" xfId="29449" xr:uid="{00000000-0005-0000-0000-0000F1100000}"/>
    <cellStyle name="Normal 2 2 2 2 2 2 6 2 2 2 3" xfId="21303" xr:uid="{00000000-0005-0000-0000-0000F2100000}"/>
    <cellStyle name="Normal 2 2 2 2 2 2 6 2 2 3" xfId="7808" xr:uid="{00000000-0005-0000-0000-0000F3100000}"/>
    <cellStyle name="Normal 2 2 2 2 2 2 6 2 2 3 2" xfId="15954" xr:uid="{00000000-0005-0000-0000-0000F4100000}"/>
    <cellStyle name="Normal 2 2 2 2 2 2 6 2 2 3 2 2" xfId="32250" xr:uid="{00000000-0005-0000-0000-0000F5100000}"/>
    <cellStyle name="Normal 2 2 2 2 2 2 6 2 2 3 3" xfId="24104" xr:uid="{00000000-0005-0000-0000-0000F6100000}"/>
    <cellStyle name="Normal 2 2 2 2 2 2 6 2 2 4" xfId="10655" xr:uid="{00000000-0005-0000-0000-0000F7100000}"/>
    <cellStyle name="Normal 2 2 2 2 2 2 6 2 2 4 2" xfId="26951" xr:uid="{00000000-0005-0000-0000-0000F8100000}"/>
    <cellStyle name="Normal 2 2 2 2 2 2 6 2 2 5" xfId="18805" xr:uid="{00000000-0005-0000-0000-0000F9100000}"/>
    <cellStyle name="Normal 2 2 2 2 2 2 6 2 3" xfId="3789" xr:uid="{00000000-0005-0000-0000-0000FA100000}"/>
    <cellStyle name="Normal 2 2 2 2 2 2 6 2 3 2" xfId="11935" xr:uid="{00000000-0005-0000-0000-0000FB100000}"/>
    <cellStyle name="Normal 2 2 2 2 2 2 6 2 3 2 2" xfId="28231" xr:uid="{00000000-0005-0000-0000-0000FC100000}"/>
    <cellStyle name="Normal 2 2 2 2 2 2 6 2 3 3" xfId="20085" xr:uid="{00000000-0005-0000-0000-0000FD100000}"/>
    <cellStyle name="Normal 2 2 2 2 2 2 6 2 4" xfId="6398" xr:uid="{00000000-0005-0000-0000-0000FE100000}"/>
    <cellStyle name="Normal 2 2 2 2 2 2 6 2 4 2" xfId="14544" xr:uid="{00000000-0005-0000-0000-0000FF100000}"/>
    <cellStyle name="Normal 2 2 2 2 2 2 6 2 4 2 2" xfId="30840" xr:uid="{00000000-0005-0000-0000-000000110000}"/>
    <cellStyle name="Normal 2 2 2 2 2 2 6 2 4 3" xfId="22694" xr:uid="{00000000-0005-0000-0000-000001110000}"/>
    <cellStyle name="Normal 2 2 2 2 2 2 6 2 5" xfId="9245" xr:uid="{00000000-0005-0000-0000-000002110000}"/>
    <cellStyle name="Normal 2 2 2 2 2 2 6 2 5 2" xfId="25541" xr:uid="{00000000-0005-0000-0000-000003110000}"/>
    <cellStyle name="Normal 2 2 2 2 2 2 6 2 6" xfId="17395" xr:uid="{00000000-0005-0000-0000-000004110000}"/>
    <cellStyle name="Normal 2 2 2 2 2 2 6 3" xfId="1804" xr:uid="{00000000-0005-0000-0000-000005110000}"/>
    <cellStyle name="Normal 2 2 2 2 2 2 6 3 2" xfId="4398" xr:uid="{00000000-0005-0000-0000-000006110000}"/>
    <cellStyle name="Normal 2 2 2 2 2 2 6 3 2 2" xfId="12544" xr:uid="{00000000-0005-0000-0000-000007110000}"/>
    <cellStyle name="Normal 2 2 2 2 2 2 6 3 2 2 2" xfId="28840" xr:uid="{00000000-0005-0000-0000-000008110000}"/>
    <cellStyle name="Normal 2 2 2 2 2 2 6 3 2 3" xfId="20694" xr:uid="{00000000-0005-0000-0000-000009110000}"/>
    <cellStyle name="Normal 2 2 2 2 2 2 6 3 3" xfId="7103" xr:uid="{00000000-0005-0000-0000-00000A110000}"/>
    <cellStyle name="Normal 2 2 2 2 2 2 6 3 3 2" xfId="15249" xr:uid="{00000000-0005-0000-0000-00000B110000}"/>
    <cellStyle name="Normal 2 2 2 2 2 2 6 3 3 2 2" xfId="31545" xr:uid="{00000000-0005-0000-0000-00000C110000}"/>
    <cellStyle name="Normal 2 2 2 2 2 2 6 3 3 3" xfId="23399" xr:uid="{00000000-0005-0000-0000-00000D110000}"/>
    <cellStyle name="Normal 2 2 2 2 2 2 6 3 4" xfId="9950" xr:uid="{00000000-0005-0000-0000-00000E110000}"/>
    <cellStyle name="Normal 2 2 2 2 2 2 6 3 4 2" xfId="26246" xr:uid="{00000000-0005-0000-0000-00000F110000}"/>
    <cellStyle name="Normal 2 2 2 2 2 2 6 3 5" xfId="18100" xr:uid="{00000000-0005-0000-0000-000010110000}"/>
    <cellStyle name="Normal 2 2 2 2 2 2 6 4" xfId="3180" xr:uid="{00000000-0005-0000-0000-000011110000}"/>
    <cellStyle name="Normal 2 2 2 2 2 2 6 4 2" xfId="11326" xr:uid="{00000000-0005-0000-0000-000012110000}"/>
    <cellStyle name="Normal 2 2 2 2 2 2 6 4 2 2" xfId="27622" xr:uid="{00000000-0005-0000-0000-000013110000}"/>
    <cellStyle name="Normal 2 2 2 2 2 2 6 4 3" xfId="19476" xr:uid="{00000000-0005-0000-0000-000014110000}"/>
    <cellStyle name="Normal 2 2 2 2 2 2 6 5" xfId="5693" xr:uid="{00000000-0005-0000-0000-000015110000}"/>
    <cellStyle name="Normal 2 2 2 2 2 2 6 5 2" xfId="13839" xr:uid="{00000000-0005-0000-0000-000016110000}"/>
    <cellStyle name="Normal 2 2 2 2 2 2 6 5 2 2" xfId="30135" xr:uid="{00000000-0005-0000-0000-000017110000}"/>
    <cellStyle name="Normal 2 2 2 2 2 2 6 5 3" xfId="21989" xr:uid="{00000000-0005-0000-0000-000018110000}"/>
    <cellStyle name="Normal 2 2 2 2 2 2 6 6" xfId="8540" xr:uid="{00000000-0005-0000-0000-000019110000}"/>
    <cellStyle name="Normal 2 2 2 2 2 2 6 6 2" xfId="24836" xr:uid="{00000000-0005-0000-0000-00001A110000}"/>
    <cellStyle name="Normal 2 2 2 2 2 2 6 7" xfId="16690" xr:uid="{00000000-0005-0000-0000-00001B110000}"/>
    <cellStyle name="Normal 2 2 2 2 2 2 7" xfId="755" xr:uid="{00000000-0005-0000-0000-00001C110000}"/>
    <cellStyle name="Normal 2 2 2 2 2 2 7 2" xfId="2165" xr:uid="{00000000-0005-0000-0000-00001D110000}"/>
    <cellStyle name="Normal 2 2 2 2 2 2 7 2 2" xfId="4711" xr:uid="{00000000-0005-0000-0000-00001E110000}"/>
    <cellStyle name="Normal 2 2 2 2 2 2 7 2 2 2" xfId="12857" xr:uid="{00000000-0005-0000-0000-00001F110000}"/>
    <cellStyle name="Normal 2 2 2 2 2 2 7 2 2 2 2" xfId="29153" xr:uid="{00000000-0005-0000-0000-000020110000}"/>
    <cellStyle name="Normal 2 2 2 2 2 2 7 2 2 3" xfId="21007" xr:uid="{00000000-0005-0000-0000-000021110000}"/>
    <cellStyle name="Normal 2 2 2 2 2 2 7 2 3" xfId="7464" xr:uid="{00000000-0005-0000-0000-000022110000}"/>
    <cellStyle name="Normal 2 2 2 2 2 2 7 2 3 2" xfId="15610" xr:uid="{00000000-0005-0000-0000-000023110000}"/>
    <cellStyle name="Normal 2 2 2 2 2 2 7 2 3 2 2" xfId="31906" xr:uid="{00000000-0005-0000-0000-000024110000}"/>
    <cellStyle name="Normal 2 2 2 2 2 2 7 2 3 3" xfId="23760" xr:uid="{00000000-0005-0000-0000-000025110000}"/>
    <cellStyle name="Normal 2 2 2 2 2 2 7 2 4" xfId="10311" xr:uid="{00000000-0005-0000-0000-000026110000}"/>
    <cellStyle name="Normal 2 2 2 2 2 2 7 2 4 2" xfId="26607" xr:uid="{00000000-0005-0000-0000-000027110000}"/>
    <cellStyle name="Normal 2 2 2 2 2 2 7 2 5" xfId="18461" xr:uid="{00000000-0005-0000-0000-000028110000}"/>
    <cellStyle name="Normal 2 2 2 2 2 2 7 3" xfId="3493" xr:uid="{00000000-0005-0000-0000-000029110000}"/>
    <cellStyle name="Normal 2 2 2 2 2 2 7 3 2" xfId="11639" xr:uid="{00000000-0005-0000-0000-00002A110000}"/>
    <cellStyle name="Normal 2 2 2 2 2 2 7 3 2 2" xfId="27935" xr:uid="{00000000-0005-0000-0000-00002B110000}"/>
    <cellStyle name="Normal 2 2 2 2 2 2 7 3 3" xfId="19789" xr:uid="{00000000-0005-0000-0000-00002C110000}"/>
    <cellStyle name="Normal 2 2 2 2 2 2 7 4" xfId="6054" xr:uid="{00000000-0005-0000-0000-00002D110000}"/>
    <cellStyle name="Normal 2 2 2 2 2 2 7 4 2" xfId="14200" xr:uid="{00000000-0005-0000-0000-00002E110000}"/>
    <cellStyle name="Normal 2 2 2 2 2 2 7 4 2 2" xfId="30496" xr:uid="{00000000-0005-0000-0000-00002F110000}"/>
    <cellStyle name="Normal 2 2 2 2 2 2 7 4 3" xfId="22350" xr:uid="{00000000-0005-0000-0000-000030110000}"/>
    <cellStyle name="Normal 2 2 2 2 2 2 7 5" xfId="8901" xr:uid="{00000000-0005-0000-0000-000031110000}"/>
    <cellStyle name="Normal 2 2 2 2 2 2 7 5 2" xfId="25197" xr:uid="{00000000-0005-0000-0000-000032110000}"/>
    <cellStyle name="Normal 2 2 2 2 2 2 7 6" xfId="17051" xr:uid="{00000000-0005-0000-0000-000033110000}"/>
    <cellStyle name="Normal 2 2 2 2 2 2 8" xfId="1460" xr:uid="{00000000-0005-0000-0000-000034110000}"/>
    <cellStyle name="Normal 2 2 2 2 2 2 8 2" xfId="4102" xr:uid="{00000000-0005-0000-0000-000035110000}"/>
    <cellStyle name="Normal 2 2 2 2 2 2 8 2 2" xfId="12248" xr:uid="{00000000-0005-0000-0000-000036110000}"/>
    <cellStyle name="Normal 2 2 2 2 2 2 8 2 2 2" xfId="28544" xr:uid="{00000000-0005-0000-0000-000037110000}"/>
    <cellStyle name="Normal 2 2 2 2 2 2 8 2 3" xfId="20398" xr:uid="{00000000-0005-0000-0000-000038110000}"/>
    <cellStyle name="Normal 2 2 2 2 2 2 8 3" xfId="6759" xr:uid="{00000000-0005-0000-0000-000039110000}"/>
    <cellStyle name="Normal 2 2 2 2 2 2 8 3 2" xfId="14905" xr:uid="{00000000-0005-0000-0000-00003A110000}"/>
    <cellStyle name="Normal 2 2 2 2 2 2 8 3 2 2" xfId="31201" xr:uid="{00000000-0005-0000-0000-00003B110000}"/>
    <cellStyle name="Normal 2 2 2 2 2 2 8 3 3" xfId="23055" xr:uid="{00000000-0005-0000-0000-00003C110000}"/>
    <cellStyle name="Normal 2 2 2 2 2 2 8 4" xfId="9606" xr:uid="{00000000-0005-0000-0000-00003D110000}"/>
    <cellStyle name="Normal 2 2 2 2 2 2 8 4 2" xfId="25902" xr:uid="{00000000-0005-0000-0000-00003E110000}"/>
    <cellStyle name="Normal 2 2 2 2 2 2 8 5" xfId="17756" xr:uid="{00000000-0005-0000-0000-00003F110000}"/>
    <cellStyle name="Normal 2 2 2 2 2 2 9" xfId="2884" xr:uid="{00000000-0005-0000-0000-000040110000}"/>
    <cellStyle name="Normal 2 2 2 2 2 2 9 2" xfId="11030" xr:uid="{00000000-0005-0000-0000-000041110000}"/>
    <cellStyle name="Normal 2 2 2 2 2 2 9 2 2" xfId="27326" xr:uid="{00000000-0005-0000-0000-000042110000}"/>
    <cellStyle name="Normal 2 2 2 2 2 2 9 3" xfId="19180" xr:uid="{00000000-0005-0000-0000-000043110000}"/>
    <cellStyle name="Normal 2 2 2 2 2 3" xfId="71" xr:uid="{00000000-0005-0000-0000-000044110000}"/>
    <cellStyle name="Normal 2 2 2 2 2 3 10" xfId="8218" xr:uid="{00000000-0005-0000-0000-000045110000}"/>
    <cellStyle name="Normal 2 2 2 2 2 3 10 2" xfId="24514" xr:uid="{00000000-0005-0000-0000-000046110000}"/>
    <cellStyle name="Normal 2 2 2 2 2 3 11" xfId="16368" xr:uid="{00000000-0005-0000-0000-000047110000}"/>
    <cellStyle name="Normal 2 2 2 2 2 3 2" xfId="161" xr:uid="{00000000-0005-0000-0000-000048110000}"/>
    <cellStyle name="Normal 2 2 2 2 2 3 2 2" xfId="505" xr:uid="{00000000-0005-0000-0000-000049110000}"/>
    <cellStyle name="Normal 2 2 2 2 2 3 2 2 2" xfId="1211" xr:uid="{00000000-0005-0000-0000-00004A110000}"/>
    <cellStyle name="Normal 2 2 2 2 2 3 2 2 2 2" xfId="2621" xr:uid="{00000000-0005-0000-0000-00004B110000}"/>
    <cellStyle name="Normal 2 2 2 2 2 3 2 2 2 2 2" xfId="5099" xr:uid="{00000000-0005-0000-0000-00004C110000}"/>
    <cellStyle name="Normal 2 2 2 2 2 3 2 2 2 2 2 2" xfId="13245" xr:uid="{00000000-0005-0000-0000-00004D110000}"/>
    <cellStyle name="Normal 2 2 2 2 2 3 2 2 2 2 2 2 2" xfId="29541" xr:uid="{00000000-0005-0000-0000-00004E110000}"/>
    <cellStyle name="Normal 2 2 2 2 2 3 2 2 2 2 2 3" xfId="21395" xr:uid="{00000000-0005-0000-0000-00004F110000}"/>
    <cellStyle name="Normal 2 2 2 2 2 3 2 2 2 2 3" xfId="7920" xr:uid="{00000000-0005-0000-0000-000050110000}"/>
    <cellStyle name="Normal 2 2 2 2 2 3 2 2 2 2 3 2" xfId="16066" xr:uid="{00000000-0005-0000-0000-000051110000}"/>
    <cellStyle name="Normal 2 2 2 2 2 3 2 2 2 2 3 2 2" xfId="32362" xr:uid="{00000000-0005-0000-0000-000052110000}"/>
    <cellStyle name="Normal 2 2 2 2 2 3 2 2 2 2 3 3" xfId="24216" xr:uid="{00000000-0005-0000-0000-000053110000}"/>
    <cellStyle name="Normal 2 2 2 2 2 3 2 2 2 2 4" xfId="10767" xr:uid="{00000000-0005-0000-0000-000054110000}"/>
    <cellStyle name="Normal 2 2 2 2 2 3 2 2 2 2 4 2" xfId="27063" xr:uid="{00000000-0005-0000-0000-000055110000}"/>
    <cellStyle name="Normal 2 2 2 2 2 3 2 2 2 2 5" xfId="18917" xr:uid="{00000000-0005-0000-0000-000056110000}"/>
    <cellStyle name="Normal 2 2 2 2 2 3 2 2 2 3" xfId="3881" xr:uid="{00000000-0005-0000-0000-000057110000}"/>
    <cellStyle name="Normal 2 2 2 2 2 3 2 2 2 3 2" xfId="12027" xr:uid="{00000000-0005-0000-0000-000058110000}"/>
    <cellStyle name="Normal 2 2 2 2 2 3 2 2 2 3 2 2" xfId="28323" xr:uid="{00000000-0005-0000-0000-000059110000}"/>
    <cellStyle name="Normal 2 2 2 2 2 3 2 2 2 3 3" xfId="20177" xr:uid="{00000000-0005-0000-0000-00005A110000}"/>
    <cellStyle name="Normal 2 2 2 2 2 3 2 2 2 4" xfId="6510" xr:uid="{00000000-0005-0000-0000-00005B110000}"/>
    <cellStyle name="Normal 2 2 2 2 2 3 2 2 2 4 2" xfId="14656" xr:uid="{00000000-0005-0000-0000-00005C110000}"/>
    <cellStyle name="Normal 2 2 2 2 2 3 2 2 2 4 2 2" xfId="30952" xr:uid="{00000000-0005-0000-0000-00005D110000}"/>
    <cellStyle name="Normal 2 2 2 2 2 3 2 2 2 4 3" xfId="22806" xr:uid="{00000000-0005-0000-0000-00005E110000}"/>
    <cellStyle name="Normal 2 2 2 2 2 3 2 2 2 5" xfId="9357" xr:uid="{00000000-0005-0000-0000-00005F110000}"/>
    <cellStyle name="Normal 2 2 2 2 2 3 2 2 2 5 2" xfId="25653" xr:uid="{00000000-0005-0000-0000-000060110000}"/>
    <cellStyle name="Normal 2 2 2 2 2 3 2 2 2 6" xfId="17507" xr:uid="{00000000-0005-0000-0000-000061110000}"/>
    <cellStyle name="Normal 2 2 2 2 2 3 2 2 3" xfId="1916" xr:uid="{00000000-0005-0000-0000-000062110000}"/>
    <cellStyle name="Normal 2 2 2 2 2 3 2 2 3 2" xfId="4490" xr:uid="{00000000-0005-0000-0000-000063110000}"/>
    <cellStyle name="Normal 2 2 2 2 2 3 2 2 3 2 2" xfId="12636" xr:uid="{00000000-0005-0000-0000-000064110000}"/>
    <cellStyle name="Normal 2 2 2 2 2 3 2 2 3 2 2 2" xfId="28932" xr:uid="{00000000-0005-0000-0000-000065110000}"/>
    <cellStyle name="Normal 2 2 2 2 2 3 2 2 3 2 3" xfId="20786" xr:uid="{00000000-0005-0000-0000-000066110000}"/>
    <cellStyle name="Normal 2 2 2 2 2 3 2 2 3 3" xfId="7215" xr:uid="{00000000-0005-0000-0000-000067110000}"/>
    <cellStyle name="Normal 2 2 2 2 2 3 2 2 3 3 2" xfId="15361" xr:uid="{00000000-0005-0000-0000-000068110000}"/>
    <cellStyle name="Normal 2 2 2 2 2 3 2 2 3 3 2 2" xfId="31657" xr:uid="{00000000-0005-0000-0000-000069110000}"/>
    <cellStyle name="Normal 2 2 2 2 2 3 2 2 3 3 3" xfId="23511" xr:uid="{00000000-0005-0000-0000-00006A110000}"/>
    <cellStyle name="Normal 2 2 2 2 2 3 2 2 3 4" xfId="10062" xr:uid="{00000000-0005-0000-0000-00006B110000}"/>
    <cellStyle name="Normal 2 2 2 2 2 3 2 2 3 4 2" xfId="26358" xr:uid="{00000000-0005-0000-0000-00006C110000}"/>
    <cellStyle name="Normal 2 2 2 2 2 3 2 2 3 5" xfId="18212" xr:uid="{00000000-0005-0000-0000-00006D110000}"/>
    <cellStyle name="Normal 2 2 2 2 2 3 2 2 4" xfId="3272" xr:uid="{00000000-0005-0000-0000-00006E110000}"/>
    <cellStyle name="Normal 2 2 2 2 2 3 2 2 4 2" xfId="11418" xr:uid="{00000000-0005-0000-0000-00006F110000}"/>
    <cellStyle name="Normal 2 2 2 2 2 3 2 2 4 2 2" xfId="27714" xr:uid="{00000000-0005-0000-0000-000070110000}"/>
    <cellStyle name="Normal 2 2 2 2 2 3 2 2 4 3" xfId="19568" xr:uid="{00000000-0005-0000-0000-000071110000}"/>
    <cellStyle name="Normal 2 2 2 2 2 3 2 2 5" xfId="5805" xr:uid="{00000000-0005-0000-0000-000072110000}"/>
    <cellStyle name="Normal 2 2 2 2 2 3 2 2 5 2" xfId="13951" xr:uid="{00000000-0005-0000-0000-000073110000}"/>
    <cellStyle name="Normal 2 2 2 2 2 3 2 2 5 2 2" xfId="30247" xr:uid="{00000000-0005-0000-0000-000074110000}"/>
    <cellStyle name="Normal 2 2 2 2 2 3 2 2 5 3" xfId="22101" xr:uid="{00000000-0005-0000-0000-000075110000}"/>
    <cellStyle name="Normal 2 2 2 2 2 3 2 2 6" xfId="8652" xr:uid="{00000000-0005-0000-0000-000076110000}"/>
    <cellStyle name="Normal 2 2 2 2 2 3 2 2 6 2" xfId="24948" xr:uid="{00000000-0005-0000-0000-000077110000}"/>
    <cellStyle name="Normal 2 2 2 2 2 3 2 2 7" xfId="16802" xr:uid="{00000000-0005-0000-0000-000078110000}"/>
    <cellStyle name="Normal 2 2 2 2 2 3 2 3" xfId="867" xr:uid="{00000000-0005-0000-0000-000079110000}"/>
    <cellStyle name="Normal 2 2 2 2 2 3 2 3 2" xfId="2277" xr:uid="{00000000-0005-0000-0000-00007A110000}"/>
    <cellStyle name="Normal 2 2 2 2 2 3 2 3 2 2" xfId="4803" xr:uid="{00000000-0005-0000-0000-00007B110000}"/>
    <cellStyle name="Normal 2 2 2 2 2 3 2 3 2 2 2" xfId="12949" xr:uid="{00000000-0005-0000-0000-00007C110000}"/>
    <cellStyle name="Normal 2 2 2 2 2 3 2 3 2 2 2 2" xfId="29245" xr:uid="{00000000-0005-0000-0000-00007D110000}"/>
    <cellStyle name="Normal 2 2 2 2 2 3 2 3 2 2 3" xfId="21099" xr:uid="{00000000-0005-0000-0000-00007E110000}"/>
    <cellStyle name="Normal 2 2 2 2 2 3 2 3 2 3" xfId="7576" xr:uid="{00000000-0005-0000-0000-00007F110000}"/>
    <cellStyle name="Normal 2 2 2 2 2 3 2 3 2 3 2" xfId="15722" xr:uid="{00000000-0005-0000-0000-000080110000}"/>
    <cellStyle name="Normal 2 2 2 2 2 3 2 3 2 3 2 2" xfId="32018" xr:uid="{00000000-0005-0000-0000-000081110000}"/>
    <cellStyle name="Normal 2 2 2 2 2 3 2 3 2 3 3" xfId="23872" xr:uid="{00000000-0005-0000-0000-000082110000}"/>
    <cellStyle name="Normal 2 2 2 2 2 3 2 3 2 4" xfId="10423" xr:uid="{00000000-0005-0000-0000-000083110000}"/>
    <cellStyle name="Normal 2 2 2 2 2 3 2 3 2 4 2" xfId="26719" xr:uid="{00000000-0005-0000-0000-000084110000}"/>
    <cellStyle name="Normal 2 2 2 2 2 3 2 3 2 5" xfId="18573" xr:uid="{00000000-0005-0000-0000-000085110000}"/>
    <cellStyle name="Normal 2 2 2 2 2 3 2 3 3" xfId="3585" xr:uid="{00000000-0005-0000-0000-000086110000}"/>
    <cellStyle name="Normal 2 2 2 2 2 3 2 3 3 2" xfId="11731" xr:uid="{00000000-0005-0000-0000-000087110000}"/>
    <cellStyle name="Normal 2 2 2 2 2 3 2 3 3 2 2" xfId="28027" xr:uid="{00000000-0005-0000-0000-000088110000}"/>
    <cellStyle name="Normal 2 2 2 2 2 3 2 3 3 3" xfId="19881" xr:uid="{00000000-0005-0000-0000-000089110000}"/>
    <cellStyle name="Normal 2 2 2 2 2 3 2 3 4" xfId="6166" xr:uid="{00000000-0005-0000-0000-00008A110000}"/>
    <cellStyle name="Normal 2 2 2 2 2 3 2 3 4 2" xfId="14312" xr:uid="{00000000-0005-0000-0000-00008B110000}"/>
    <cellStyle name="Normal 2 2 2 2 2 3 2 3 4 2 2" xfId="30608" xr:uid="{00000000-0005-0000-0000-00008C110000}"/>
    <cellStyle name="Normal 2 2 2 2 2 3 2 3 4 3" xfId="22462" xr:uid="{00000000-0005-0000-0000-00008D110000}"/>
    <cellStyle name="Normal 2 2 2 2 2 3 2 3 5" xfId="9013" xr:uid="{00000000-0005-0000-0000-00008E110000}"/>
    <cellStyle name="Normal 2 2 2 2 2 3 2 3 5 2" xfId="25309" xr:uid="{00000000-0005-0000-0000-00008F110000}"/>
    <cellStyle name="Normal 2 2 2 2 2 3 2 3 6" xfId="17163" xr:uid="{00000000-0005-0000-0000-000090110000}"/>
    <cellStyle name="Normal 2 2 2 2 2 3 2 4" xfId="1572" xr:uid="{00000000-0005-0000-0000-000091110000}"/>
    <cellStyle name="Normal 2 2 2 2 2 3 2 4 2" xfId="4194" xr:uid="{00000000-0005-0000-0000-000092110000}"/>
    <cellStyle name="Normal 2 2 2 2 2 3 2 4 2 2" xfId="12340" xr:uid="{00000000-0005-0000-0000-000093110000}"/>
    <cellStyle name="Normal 2 2 2 2 2 3 2 4 2 2 2" xfId="28636" xr:uid="{00000000-0005-0000-0000-000094110000}"/>
    <cellStyle name="Normal 2 2 2 2 2 3 2 4 2 3" xfId="20490" xr:uid="{00000000-0005-0000-0000-000095110000}"/>
    <cellStyle name="Normal 2 2 2 2 2 3 2 4 3" xfId="6871" xr:uid="{00000000-0005-0000-0000-000096110000}"/>
    <cellStyle name="Normal 2 2 2 2 2 3 2 4 3 2" xfId="15017" xr:uid="{00000000-0005-0000-0000-000097110000}"/>
    <cellStyle name="Normal 2 2 2 2 2 3 2 4 3 2 2" xfId="31313" xr:uid="{00000000-0005-0000-0000-000098110000}"/>
    <cellStyle name="Normal 2 2 2 2 2 3 2 4 3 3" xfId="23167" xr:uid="{00000000-0005-0000-0000-000099110000}"/>
    <cellStyle name="Normal 2 2 2 2 2 3 2 4 4" xfId="9718" xr:uid="{00000000-0005-0000-0000-00009A110000}"/>
    <cellStyle name="Normal 2 2 2 2 2 3 2 4 4 2" xfId="26014" xr:uid="{00000000-0005-0000-0000-00009B110000}"/>
    <cellStyle name="Normal 2 2 2 2 2 3 2 4 5" xfId="17868" xr:uid="{00000000-0005-0000-0000-00009C110000}"/>
    <cellStyle name="Normal 2 2 2 2 2 3 2 5" xfId="2976" xr:uid="{00000000-0005-0000-0000-00009D110000}"/>
    <cellStyle name="Normal 2 2 2 2 2 3 2 5 2" xfId="11122" xr:uid="{00000000-0005-0000-0000-00009E110000}"/>
    <cellStyle name="Normal 2 2 2 2 2 3 2 5 2 2" xfId="27418" xr:uid="{00000000-0005-0000-0000-00009F110000}"/>
    <cellStyle name="Normal 2 2 2 2 2 3 2 5 3" xfId="19272" xr:uid="{00000000-0005-0000-0000-0000A0110000}"/>
    <cellStyle name="Normal 2 2 2 2 2 3 2 6" xfId="5461" xr:uid="{00000000-0005-0000-0000-0000A1110000}"/>
    <cellStyle name="Normal 2 2 2 2 2 3 2 6 2" xfId="13607" xr:uid="{00000000-0005-0000-0000-0000A2110000}"/>
    <cellStyle name="Normal 2 2 2 2 2 3 2 6 2 2" xfId="29903" xr:uid="{00000000-0005-0000-0000-0000A3110000}"/>
    <cellStyle name="Normal 2 2 2 2 2 3 2 6 3" xfId="21757" xr:uid="{00000000-0005-0000-0000-0000A4110000}"/>
    <cellStyle name="Normal 2 2 2 2 2 3 2 7" xfId="8308" xr:uid="{00000000-0005-0000-0000-0000A5110000}"/>
    <cellStyle name="Normal 2 2 2 2 2 3 2 7 2" xfId="24604" xr:uid="{00000000-0005-0000-0000-0000A6110000}"/>
    <cellStyle name="Normal 2 2 2 2 2 3 2 8" xfId="16458" xr:uid="{00000000-0005-0000-0000-0000A7110000}"/>
    <cellStyle name="Normal 2 2 2 2 2 3 3" xfId="239" xr:uid="{00000000-0005-0000-0000-0000A8110000}"/>
    <cellStyle name="Normal 2 2 2 2 2 3 3 2" xfId="583" xr:uid="{00000000-0005-0000-0000-0000A9110000}"/>
    <cellStyle name="Normal 2 2 2 2 2 3 3 2 2" xfId="1289" xr:uid="{00000000-0005-0000-0000-0000AA110000}"/>
    <cellStyle name="Normal 2 2 2 2 2 3 3 2 2 2" xfId="2699" xr:uid="{00000000-0005-0000-0000-0000AB110000}"/>
    <cellStyle name="Normal 2 2 2 2 2 3 3 2 2 2 2" xfId="5173" xr:uid="{00000000-0005-0000-0000-0000AC110000}"/>
    <cellStyle name="Normal 2 2 2 2 2 3 3 2 2 2 2 2" xfId="13319" xr:uid="{00000000-0005-0000-0000-0000AD110000}"/>
    <cellStyle name="Normal 2 2 2 2 2 3 3 2 2 2 2 2 2" xfId="29615" xr:uid="{00000000-0005-0000-0000-0000AE110000}"/>
    <cellStyle name="Normal 2 2 2 2 2 3 3 2 2 2 2 3" xfId="21469" xr:uid="{00000000-0005-0000-0000-0000AF110000}"/>
    <cellStyle name="Normal 2 2 2 2 2 3 3 2 2 2 3" xfId="7998" xr:uid="{00000000-0005-0000-0000-0000B0110000}"/>
    <cellStyle name="Normal 2 2 2 2 2 3 3 2 2 2 3 2" xfId="16144" xr:uid="{00000000-0005-0000-0000-0000B1110000}"/>
    <cellStyle name="Normal 2 2 2 2 2 3 3 2 2 2 3 2 2" xfId="32440" xr:uid="{00000000-0005-0000-0000-0000B2110000}"/>
    <cellStyle name="Normal 2 2 2 2 2 3 3 2 2 2 3 3" xfId="24294" xr:uid="{00000000-0005-0000-0000-0000B3110000}"/>
    <cellStyle name="Normal 2 2 2 2 2 3 3 2 2 2 4" xfId="10845" xr:uid="{00000000-0005-0000-0000-0000B4110000}"/>
    <cellStyle name="Normal 2 2 2 2 2 3 3 2 2 2 4 2" xfId="27141" xr:uid="{00000000-0005-0000-0000-0000B5110000}"/>
    <cellStyle name="Normal 2 2 2 2 2 3 3 2 2 2 5" xfId="18995" xr:uid="{00000000-0005-0000-0000-0000B6110000}"/>
    <cellStyle name="Normal 2 2 2 2 2 3 3 2 2 3" xfId="3955" xr:uid="{00000000-0005-0000-0000-0000B7110000}"/>
    <cellStyle name="Normal 2 2 2 2 2 3 3 2 2 3 2" xfId="12101" xr:uid="{00000000-0005-0000-0000-0000B8110000}"/>
    <cellStyle name="Normal 2 2 2 2 2 3 3 2 2 3 2 2" xfId="28397" xr:uid="{00000000-0005-0000-0000-0000B9110000}"/>
    <cellStyle name="Normal 2 2 2 2 2 3 3 2 2 3 3" xfId="20251" xr:uid="{00000000-0005-0000-0000-0000BA110000}"/>
    <cellStyle name="Normal 2 2 2 2 2 3 3 2 2 4" xfId="6588" xr:uid="{00000000-0005-0000-0000-0000BB110000}"/>
    <cellStyle name="Normal 2 2 2 2 2 3 3 2 2 4 2" xfId="14734" xr:uid="{00000000-0005-0000-0000-0000BC110000}"/>
    <cellStyle name="Normal 2 2 2 2 2 3 3 2 2 4 2 2" xfId="31030" xr:uid="{00000000-0005-0000-0000-0000BD110000}"/>
    <cellStyle name="Normal 2 2 2 2 2 3 3 2 2 4 3" xfId="22884" xr:uid="{00000000-0005-0000-0000-0000BE110000}"/>
    <cellStyle name="Normal 2 2 2 2 2 3 3 2 2 5" xfId="9435" xr:uid="{00000000-0005-0000-0000-0000BF110000}"/>
    <cellStyle name="Normal 2 2 2 2 2 3 3 2 2 5 2" xfId="25731" xr:uid="{00000000-0005-0000-0000-0000C0110000}"/>
    <cellStyle name="Normal 2 2 2 2 2 3 3 2 2 6" xfId="17585" xr:uid="{00000000-0005-0000-0000-0000C1110000}"/>
    <cellStyle name="Normal 2 2 2 2 2 3 3 2 3" xfId="1994" xr:uid="{00000000-0005-0000-0000-0000C2110000}"/>
    <cellStyle name="Normal 2 2 2 2 2 3 3 2 3 2" xfId="4564" xr:uid="{00000000-0005-0000-0000-0000C3110000}"/>
    <cellStyle name="Normal 2 2 2 2 2 3 3 2 3 2 2" xfId="12710" xr:uid="{00000000-0005-0000-0000-0000C4110000}"/>
    <cellStyle name="Normal 2 2 2 2 2 3 3 2 3 2 2 2" xfId="29006" xr:uid="{00000000-0005-0000-0000-0000C5110000}"/>
    <cellStyle name="Normal 2 2 2 2 2 3 3 2 3 2 3" xfId="20860" xr:uid="{00000000-0005-0000-0000-0000C6110000}"/>
    <cellStyle name="Normal 2 2 2 2 2 3 3 2 3 3" xfId="7293" xr:uid="{00000000-0005-0000-0000-0000C7110000}"/>
    <cellStyle name="Normal 2 2 2 2 2 3 3 2 3 3 2" xfId="15439" xr:uid="{00000000-0005-0000-0000-0000C8110000}"/>
    <cellStyle name="Normal 2 2 2 2 2 3 3 2 3 3 2 2" xfId="31735" xr:uid="{00000000-0005-0000-0000-0000C9110000}"/>
    <cellStyle name="Normal 2 2 2 2 2 3 3 2 3 3 3" xfId="23589" xr:uid="{00000000-0005-0000-0000-0000CA110000}"/>
    <cellStyle name="Normal 2 2 2 2 2 3 3 2 3 4" xfId="10140" xr:uid="{00000000-0005-0000-0000-0000CB110000}"/>
    <cellStyle name="Normal 2 2 2 2 2 3 3 2 3 4 2" xfId="26436" xr:uid="{00000000-0005-0000-0000-0000CC110000}"/>
    <cellStyle name="Normal 2 2 2 2 2 3 3 2 3 5" xfId="18290" xr:uid="{00000000-0005-0000-0000-0000CD110000}"/>
    <cellStyle name="Normal 2 2 2 2 2 3 3 2 4" xfId="3346" xr:uid="{00000000-0005-0000-0000-0000CE110000}"/>
    <cellStyle name="Normal 2 2 2 2 2 3 3 2 4 2" xfId="11492" xr:uid="{00000000-0005-0000-0000-0000CF110000}"/>
    <cellStyle name="Normal 2 2 2 2 2 3 3 2 4 2 2" xfId="27788" xr:uid="{00000000-0005-0000-0000-0000D0110000}"/>
    <cellStyle name="Normal 2 2 2 2 2 3 3 2 4 3" xfId="19642" xr:uid="{00000000-0005-0000-0000-0000D1110000}"/>
    <cellStyle name="Normal 2 2 2 2 2 3 3 2 5" xfId="5883" xr:uid="{00000000-0005-0000-0000-0000D2110000}"/>
    <cellStyle name="Normal 2 2 2 2 2 3 3 2 5 2" xfId="14029" xr:uid="{00000000-0005-0000-0000-0000D3110000}"/>
    <cellStyle name="Normal 2 2 2 2 2 3 3 2 5 2 2" xfId="30325" xr:uid="{00000000-0005-0000-0000-0000D4110000}"/>
    <cellStyle name="Normal 2 2 2 2 2 3 3 2 5 3" xfId="22179" xr:uid="{00000000-0005-0000-0000-0000D5110000}"/>
    <cellStyle name="Normal 2 2 2 2 2 3 3 2 6" xfId="8730" xr:uid="{00000000-0005-0000-0000-0000D6110000}"/>
    <cellStyle name="Normal 2 2 2 2 2 3 3 2 6 2" xfId="25026" xr:uid="{00000000-0005-0000-0000-0000D7110000}"/>
    <cellStyle name="Normal 2 2 2 2 2 3 3 2 7" xfId="16880" xr:uid="{00000000-0005-0000-0000-0000D8110000}"/>
    <cellStyle name="Normal 2 2 2 2 2 3 3 3" xfId="945" xr:uid="{00000000-0005-0000-0000-0000D9110000}"/>
    <cellStyle name="Normal 2 2 2 2 2 3 3 3 2" xfId="2355" xr:uid="{00000000-0005-0000-0000-0000DA110000}"/>
    <cellStyle name="Normal 2 2 2 2 2 3 3 3 2 2" xfId="4877" xr:uid="{00000000-0005-0000-0000-0000DB110000}"/>
    <cellStyle name="Normal 2 2 2 2 2 3 3 3 2 2 2" xfId="13023" xr:uid="{00000000-0005-0000-0000-0000DC110000}"/>
    <cellStyle name="Normal 2 2 2 2 2 3 3 3 2 2 2 2" xfId="29319" xr:uid="{00000000-0005-0000-0000-0000DD110000}"/>
    <cellStyle name="Normal 2 2 2 2 2 3 3 3 2 2 3" xfId="21173" xr:uid="{00000000-0005-0000-0000-0000DE110000}"/>
    <cellStyle name="Normal 2 2 2 2 2 3 3 3 2 3" xfId="7654" xr:uid="{00000000-0005-0000-0000-0000DF110000}"/>
    <cellStyle name="Normal 2 2 2 2 2 3 3 3 2 3 2" xfId="15800" xr:uid="{00000000-0005-0000-0000-0000E0110000}"/>
    <cellStyle name="Normal 2 2 2 2 2 3 3 3 2 3 2 2" xfId="32096" xr:uid="{00000000-0005-0000-0000-0000E1110000}"/>
    <cellStyle name="Normal 2 2 2 2 2 3 3 3 2 3 3" xfId="23950" xr:uid="{00000000-0005-0000-0000-0000E2110000}"/>
    <cellStyle name="Normal 2 2 2 2 2 3 3 3 2 4" xfId="10501" xr:uid="{00000000-0005-0000-0000-0000E3110000}"/>
    <cellStyle name="Normal 2 2 2 2 2 3 3 3 2 4 2" xfId="26797" xr:uid="{00000000-0005-0000-0000-0000E4110000}"/>
    <cellStyle name="Normal 2 2 2 2 2 3 3 3 2 5" xfId="18651" xr:uid="{00000000-0005-0000-0000-0000E5110000}"/>
    <cellStyle name="Normal 2 2 2 2 2 3 3 3 3" xfId="3659" xr:uid="{00000000-0005-0000-0000-0000E6110000}"/>
    <cellStyle name="Normal 2 2 2 2 2 3 3 3 3 2" xfId="11805" xr:uid="{00000000-0005-0000-0000-0000E7110000}"/>
    <cellStyle name="Normal 2 2 2 2 2 3 3 3 3 2 2" xfId="28101" xr:uid="{00000000-0005-0000-0000-0000E8110000}"/>
    <cellStyle name="Normal 2 2 2 2 2 3 3 3 3 3" xfId="19955" xr:uid="{00000000-0005-0000-0000-0000E9110000}"/>
    <cellStyle name="Normal 2 2 2 2 2 3 3 3 4" xfId="6244" xr:uid="{00000000-0005-0000-0000-0000EA110000}"/>
    <cellStyle name="Normal 2 2 2 2 2 3 3 3 4 2" xfId="14390" xr:uid="{00000000-0005-0000-0000-0000EB110000}"/>
    <cellStyle name="Normal 2 2 2 2 2 3 3 3 4 2 2" xfId="30686" xr:uid="{00000000-0005-0000-0000-0000EC110000}"/>
    <cellStyle name="Normal 2 2 2 2 2 3 3 3 4 3" xfId="22540" xr:uid="{00000000-0005-0000-0000-0000ED110000}"/>
    <cellStyle name="Normal 2 2 2 2 2 3 3 3 5" xfId="9091" xr:uid="{00000000-0005-0000-0000-0000EE110000}"/>
    <cellStyle name="Normal 2 2 2 2 2 3 3 3 5 2" xfId="25387" xr:uid="{00000000-0005-0000-0000-0000EF110000}"/>
    <cellStyle name="Normal 2 2 2 2 2 3 3 3 6" xfId="17241" xr:uid="{00000000-0005-0000-0000-0000F0110000}"/>
    <cellStyle name="Normal 2 2 2 2 2 3 3 4" xfId="1650" xr:uid="{00000000-0005-0000-0000-0000F1110000}"/>
    <cellStyle name="Normal 2 2 2 2 2 3 3 4 2" xfId="4268" xr:uid="{00000000-0005-0000-0000-0000F2110000}"/>
    <cellStyle name="Normal 2 2 2 2 2 3 3 4 2 2" xfId="12414" xr:uid="{00000000-0005-0000-0000-0000F3110000}"/>
    <cellStyle name="Normal 2 2 2 2 2 3 3 4 2 2 2" xfId="28710" xr:uid="{00000000-0005-0000-0000-0000F4110000}"/>
    <cellStyle name="Normal 2 2 2 2 2 3 3 4 2 3" xfId="20564" xr:uid="{00000000-0005-0000-0000-0000F5110000}"/>
    <cellStyle name="Normal 2 2 2 2 2 3 3 4 3" xfId="6949" xr:uid="{00000000-0005-0000-0000-0000F6110000}"/>
    <cellStyle name="Normal 2 2 2 2 2 3 3 4 3 2" xfId="15095" xr:uid="{00000000-0005-0000-0000-0000F7110000}"/>
    <cellStyle name="Normal 2 2 2 2 2 3 3 4 3 2 2" xfId="31391" xr:uid="{00000000-0005-0000-0000-0000F8110000}"/>
    <cellStyle name="Normal 2 2 2 2 2 3 3 4 3 3" xfId="23245" xr:uid="{00000000-0005-0000-0000-0000F9110000}"/>
    <cellStyle name="Normal 2 2 2 2 2 3 3 4 4" xfId="9796" xr:uid="{00000000-0005-0000-0000-0000FA110000}"/>
    <cellStyle name="Normal 2 2 2 2 2 3 3 4 4 2" xfId="26092" xr:uid="{00000000-0005-0000-0000-0000FB110000}"/>
    <cellStyle name="Normal 2 2 2 2 2 3 3 4 5" xfId="17946" xr:uid="{00000000-0005-0000-0000-0000FC110000}"/>
    <cellStyle name="Normal 2 2 2 2 2 3 3 5" xfId="3050" xr:uid="{00000000-0005-0000-0000-0000FD110000}"/>
    <cellStyle name="Normal 2 2 2 2 2 3 3 5 2" xfId="11196" xr:uid="{00000000-0005-0000-0000-0000FE110000}"/>
    <cellStyle name="Normal 2 2 2 2 2 3 3 5 2 2" xfId="27492" xr:uid="{00000000-0005-0000-0000-0000FF110000}"/>
    <cellStyle name="Normal 2 2 2 2 2 3 3 5 3" xfId="19346" xr:uid="{00000000-0005-0000-0000-000000120000}"/>
    <cellStyle name="Normal 2 2 2 2 2 3 3 6" xfId="5539" xr:uid="{00000000-0005-0000-0000-000001120000}"/>
    <cellStyle name="Normal 2 2 2 2 2 3 3 6 2" xfId="13685" xr:uid="{00000000-0005-0000-0000-000002120000}"/>
    <cellStyle name="Normal 2 2 2 2 2 3 3 6 2 2" xfId="29981" xr:uid="{00000000-0005-0000-0000-000003120000}"/>
    <cellStyle name="Normal 2 2 2 2 2 3 3 6 3" xfId="21835" xr:uid="{00000000-0005-0000-0000-000004120000}"/>
    <cellStyle name="Normal 2 2 2 2 2 3 3 7" xfId="8386" xr:uid="{00000000-0005-0000-0000-000005120000}"/>
    <cellStyle name="Normal 2 2 2 2 2 3 3 7 2" xfId="24682" xr:uid="{00000000-0005-0000-0000-000006120000}"/>
    <cellStyle name="Normal 2 2 2 2 2 3 3 8" xfId="16536" xr:uid="{00000000-0005-0000-0000-000007120000}"/>
    <cellStyle name="Normal 2 2 2 2 2 3 4" xfId="325" xr:uid="{00000000-0005-0000-0000-000008120000}"/>
    <cellStyle name="Normal 2 2 2 2 2 3 4 2" xfId="669" xr:uid="{00000000-0005-0000-0000-000009120000}"/>
    <cellStyle name="Normal 2 2 2 2 2 3 4 2 2" xfId="1375" xr:uid="{00000000-0005-0000-0000-00000A120000}"/>
    <cellStyle name="Normal 2 2 2 2 2 3 4 2 2 2" xfId="2785" xr:uid="{00000000-0005-0000-0000-00000B120000}"/>
    <cellStyle name="Normal 2 2 2 2 2 3 4 2 2 2 2" xfId="5247" xr:uid="{00000000-0005-0000-0000-00000C120000}"/>
    <cellStyle name="Normal 2 2 2 2 2 3 4 2 2 2 2 2" xfId="13393" xr:uid="{00000000-0005-0000-0000-00000D120000}"/>
    <cellStyle name="Normal 2 2 2 2 2 3 4 2 2 2 2 2 2" xfId="29689" xr:uid="{00000000-0005-0000-0000-00000E120000}"/>
    <cellStyle name="Normal 2 2 2 2 2 3 4 2 2 2 2 3" xfId="21543" xr:uid="{00000000-0005-0000-0000-00000F120000}"/>
    <cellStyle name="Normal 2 2 2 2 2 3 4 2 2 2 3" xfId="8084" xr:uid="{00000000-0005-0000-0000-000010120000}"/>
    <cellStyle name="Normal 2 2 2 2 2 3 4 2 2 2 3 2" xfId="16230" xr:uid="{00000000-0005-0000-0000-000011120000}"/>
    <cellStyle name="Normal 2 2 2 2 2 3 4 2 2 2 3 2 2" xfId="32526" xr:uid="{00000000-0005-0000-0000-000012120000}"/>
    <cellStyle name="Normal 2 2 2 2 2 3 4 2 2 2 3 3" xfId="24380" xr:uid="{00000000-0005-0000-0000-000013120000}"/>
    <cellStyle name="Normal 2 2 2 2 2 3 4 2 2 2 4" xfId="10931" xr:uid="{00000000-0005-0000-0000-000014120000}"/>
    <cellStyle name="Normal 2 2 2 2 2 3 4 2 2 2 4 2" xfId="27227" xr:uid="{00000000-0005-0000-0000-000015120000}"/>
    <cellStyle name="Normal 2 2 2 2 2 3 4 2 2 2 5" xfId="19081" xr:uid="{00000000-0005-0000-0000-000016120000}"/>
    <cellStyle name="Normal 2 2 2 2 2 3 4 2 2 3" xfId="4029" xr:uid="{00000000-0005-0000-0000-000017120000}"/>
    <cellStyle name="Normal 2 2 2 2 2 3 4 2 2 3 2" xfId="12175" xr:uid="{00000000-0005-0000-0000-000018120000}"/>
    <cellStyle name="Normal 2 2 2 2 2 3 4 2 2 3 2 2" xfId="28471" xr:uid="{00000000-0005-0000-0000-000019120000}"/>
    <cellStyle name="Normal 2 2 2 2 2 3 4 2 2 3 3" xfId="20325" xr:uid="{00000000-0005-0000-0000-00001A120000}"/>
    <cellStyle name="Normal 2 2 2 2 2 3 4 2 2 4" xfId="6674" xr:uid="{00000000-0005-0000-0000-00001B120000}"/>
    <cellStyle name="Normal 2 2 2 2 2 3 4 2 2 4 2" xfId="14820" xr:uid="{00000000-0005-0000-0000-00001C120000}"/>
    <cellStyle name="Normal 2 2 2 2 2 3 4 2 2 4 2 2" xfId="31116" xr:uid="{00000000-0005-0000-0000-00001D120000}"/>
    <cellStyle name="Normal 2 2 2 2 2 3 4 2 2 4 3" xfId="22970" xr:uid="{00000000-0005-0000-0000-00001E120000}"/>
    <cellStyle name="Normal 2 2 2 2 2 3 4 2 2 5" xfId="9521" xr:uid="{00000000-0005-0000-0000-00001F120000}"/>
    <cellStyle name="Normal 2 2 2 2 2 3 4 2 2 5 2" xfId="25817" xr:uid="{00000000-0005-0000-0000-000020120000}"/>
    <cellStyle name="Normal 2 2 2 2 2 3 4 2 2 6" xfId="17671" xr:uid="{00000000-0005-0000-0000-000021120000}"/>
    <cellStyle name="Normal 2 2 2 2 2 3 4 2 3" xfId="2080" xr:uid="{00000000-0005-0000-0000-000022120000}"/>
    <cellStyle name="Normal 2 2 2 2 2 3 4 2 3 2" xfId="4638" xr:uid="{00000000-0005-0000-0000-000023120000}"/>
    <cellStyle name="Normal 2 2 2 2 2 3 4 2 3 2 2" xfId="12784" xr:uid="{00000000-0005-0000-0000-000024120000}"/>
    <cellStyle name="Normal 2 2 2 2 2 3 4 2 3 2 2 2" xfId="29080" xr:uid="{00000000-0005-0000-0000-000025120000}"/>
    <cellStyle name="Normal 2 2 2 2 2 3 4 2 3 2 3" xfId="20934" xr:uid="{00000000-0005-0000-0000-000026120000}"/>
    <cellStyle name="Normal 2 2 2 2 2 3 4 2 3 3" xfId="7379" xr:uid="{00000000-0005-0000-0000-000027120000}"/>
    <cellStyle name="Normal 2 2 2 2 2 3 4 2 3 3 2" xfId="15525" xr:uid="{00000000-0005-0000-0000-000028120000}"/>
    <cellStyle name="Normal 2 2 2 2 2 3 4 2 3 3 2 2" xfId="31821" xr:uid="{00000000-0005-0000-0000-000029120000}"/>
    <cellStyle name="Normal 2 2 2 2 2 3 4 2 3 3 3" xfId="23675" xr:uid="{00000000-0005-0000-0000-00002A120000}"/>
    <cellStyle name="Normal 2 2 2 2 2 3 4 2 3 4" xfId="10226" xr:uid="{00000000-0005-0000-0000-00002B120000}"/>
    <cellStyle name="Normal 2 2 2 2 2 3 4 2 3 4 2" xfId="26522" xr:uid="{00000000-0005-0000-0000-00002C120000}"/>
    <cellStyle name="Normal 2 2 2 2 2 3 4 2 3 5" xfId="18376" xr:uid="{00000000-0005-0000-0000-00002D120000}"/>
    <cellStyle name="Normal 2 2 2 2 2 3 4 2 4" xfId="3420" xr:uid="{00000000-0005-0000-0000-00002E120000}"/>
    <cellStyle name="Normal 2 2 2 2 2 3 4 2 4 2" xfId="11566" xr:uid="{00000000-0005-0000-0000-00002F120000}"/>
    <cellStyle name="Normal 2 2 2 2 2 3 4 2 4 2 2" xfId="27862" xr:uid="{00000000-0005-0000-0000-000030120000}"/>
    <cellStyle name="Normal 2 2 2 2 2 3 4 2 4 3" xfId="19716" xr:uid="{00000000-0005-0000-0000-000031120000}"/>
    <cellStyle name="Normal 2 2 2 2 2 3 4 2 5" xfId="5969" xr:uid="{00000000-0005-0000-0000-000032120000}"/>
    <cellStyle name="Normal 2 2 2 2 2 3 4 2 5 2" xfId="14115" xr:uid="{00000000-0005-0000-0000-000033120000}"/>
    <cellStyle name="Normal 2 2 2 2 2 3 4 2 5 2 2" xfId="30411" xr:uid="{00000000-0005-0000-0000-000034120000}"/>
    <cellStyle name="Normal 2 2 2 2 2 3 4 2 5 3" xfId="22265" xr:uid="{00000000-0005-0000-0000-000035120000}"/>
    <cellStyle name="Normal 2 2 2 2 2 3 4 2 6" xfId="8816" xr:uid="{00000000-0005-0000-0000-000036120000}"/>
    <cellStyle name="Normal 2 2 2 2 2 3 4 2 6 2" xfId="25112" xr:uid="{00000000-0005-0000-0000-000037120000}"/>
    <cellStyle name="Normal 2 2 2 2 2 3 4 2 7" xfId="16966" xr:uid="{00000000-0005-0000-0000-000038120000}"/>
    <cellStyle name="Normal 2 2 2 2 2 3 4 3" xfId="1031" xr:uid="{00000000-0005-0000-0000-000039120000}"/>
    <cellStyle name="Normal 2 2 2 2 2 3 4 3 2" xfId="2441" xr:uid="{00000000-0005-0000-0000-00003A120000}"/>
    <cellStyle name="Normal 2 2 2 2 2 3 4 3 2 2" xfId="4951" xr:uid="{00000000-0005-0000-0000-00003B120000}"/>
    <cellStyle name="Normal 2 2 2 2 2 3 4 3 2 2 2" xfId="13097" xr:uid="{00000000-0005-0000-0000-00003C120000}"/>
    <cellStyle name="Normal 2 2 2 2 2 3 4 3 2 2 2 2" xfId="29393" xr:uid="{00000000-0005-0000-0000-00003D120000}"/>
    <cellStyle name="Normal 2 2 2 2 2 3 4 3 2 2 3" xfId="21247" xr:uid="{00000000-0005-0000-0000-00003E120000}"/>
    <cellStyle name="Normal 2 2 2 2 2 3 4 3 2 3" xfId="7740" xr:uid="{00000000-0005-0000-0000-00003F120000}"/>
    <cellStyle name="Normal 2 2 2 2 2 3 4 3 2 3 2" xfId="15886" xr:uid="{00000000-0005-0000-0000-000040120000}"/>
    <cellStyle name="Normal 2 2 2 2 2 3 4 3 2 3 2 2" xfId="32182" xr:uid="{00000000-0005-0000-0000-000041120000}"/>
    <cellStyle name="Normal 2 2 2 2 2 3 4 3 2 3 3" xfId="24036" xr:uid="{00000000-0005-0000-0000-000042120000}"/>
    <cellStyle name="Normal 2 2 2 2 2 3 4 3 2 4" xfId="10587" xr:uid="{00000000-0005-0000-0000-000043120000}"/>
    <cellStyle name="Normal 2 2 2 2 2 3 4 3 2 4 2" xfId="26883" xr:uid="{00000000-0005-0000-0000-000044120000}"/>
    <cellStyle name="Normal 2 2 2 2 2 3 4 3 2 5" xfId="18737" xr:uid="{00000000-0005-0000-0000-000045120000}"/>
    <cellStyle name="Normal 2 2 2 2 2 3 4 3 3" xfId="3733" xr:uid="{00000000-0005-0000-0000-000046120000}"/>
    <cellStyle name="Normal 2 2 2 2 2 3 4 3 3 2" xfId="11879" xr:uid="{00000000-0005-0000-0000-000047120000}"/>
    <cellStyle name="Normal 2 2 2 2 2 3 4 3 3 2 2" xfId="28175" xr:uid="{00000000-0005-0000-0000-000048120000}"/>
    <cellStyle name="Normal 2 2 2 2 2 3 4 3 3 3" xfId="20029" xr:uid="{00000000-0005-0000-0000-000049120000}"/>
    <cellStyle name="Normal 2 2 2 2 2 3 4 3 4" xfId="6330" xr:uid="{00000000-0005-0000-0000-00004A120000}"/>
    <cellStyle name="Normal 2 2 2 2 2 3 4 3 4 2" xfId="14476" xr:uid="{00000000-0005-0000-0000-00004B120000}"/>
    <cellStyle name="Normal 2 2 2 2 2 3 4 3 4 2 2" xfId="30772" xr:uid="{00000000-0005-0000-0000-00004C120000}"/>
    <cellStyle name="Normal 2 2 2 2 2 3 4 3 4 3" xfId="22626" xr:uid="{00000000-0005-0000-0000-00004D120000}"/>
    <cellStyle name="Normal 2 2 2 2 2 3 4 3 5" xfId="9177" xr:uid="{00000000-0005-0000-0000-00004E120000}"/>
    <cellStyle name="Normal 2 2 2 2 2 3 4 3 5 2" xfId="25473" xr:uid="{00000000-0005-0000-0000-00004F120000}"/>
    <cellStyle name="Normal 2 2 2 2 2 3 4 3 6" xfId="17327" xr:uid="{00000000-0005-0000-0000-000050120000}"/>
    <cellStyle name="Normal 2 2 2 2 2 3 4 4" xfId="1736" xr:uid="{00000000-0005-0000-0000-000051120000}"/>
    <cellStyle name="Normal 2 2 2 2 2 3 4 4 2" xfId="4342" xr:uid="{00000000-0005-0000-0000-000052120000}"/>
    <cellStyle name="Normal 2 2 2 2 2 3 4 4 2 2" xfId="12488" xr:uid="{00000000-0005-0000-0000-000053120000}"/>
    <cellStyle name="Normal 2 2 2 2 2 3 4 4 2 2 2" xfId="28784" xr:uid="{00000000-0005-0000-0000-000054120000}"/>
    <cellStyle name="Normal 2 2 2 2 2 3 4 4 2 3" xfId="20638" xr:uid="{00000000-0005-0000-0000-000055120000}"/>
    <cellStyle name="Normal 2 2 2 2 2 3 4 4 3" xfId="7035" xr:uid="{00000000-0005-0000-0000-000056120000}"/>
    <cellStyle name="Normal 2 2 2 2 2 3 4 4 3 2" xfId="15181" xr:uid="{00000000-0005-0000-0000-000057120000}"/>
    <cellStyle name="Normal 2 2 2 2 2 3 4 4 3 2 2" xfId="31477" xr:uid="{00000000-0005-0000-0000-000058120000}"/>
    <cellStyle name="Normal 2 2 2 2 2 3 4 4 3 3" xfId="23331" xr:uid="{00000000-0005-0000-0000-000059120000}"/>
    <cellStyle name="Normal 2 2 2 2 2 3 4 4 4" xfId="9882" xr:uid="{00000000-0005-0000-0000-00005A120000}"/>
    <cellStyle name="Normal 2 2 2 2 2 3 4 4 4 2" xfId="26178" xr:uid="{00000000-0005-0000-0000-00005B120000}"/>
    <cellStyle name="Normal 2 2 2 2 2 3 4 4 5" xfId="18032" xr:uid="{00000000-0005-0000-0000-00005C120000}"/>
    <cellStyle name="Normal 2 2 2 2 2 3 4 5" xfId="3124" xr:uid="{00000000-0005-0000-0000-00005D120000}"/>
    <cellStyle name="Normal 2 2 2 2 2 3 4 5 2" xfId="11270" xr:uid="{00000000-0005-0000-0000-00005E120000}"/>
    <cellStyle name="Normal 2 2 2 2 2 3 4 5 2 2" xfId="27566" xr:uid="{00000000-0005-0000-0000-00005F120000}"/>
    <cellStyle name="Normal 2 2 2 2 2 3 4 5 3" xfId="19420" xr:uid="{00000000-0005-0000-0000-000060120000}"/>
    <cellStyle name="Normal 2 2 2 2 2 3 4 6" xfId="5625" xr:uid="{00000000-0005-0000-0000-000061120000}"/>
    <cellStyle name="Normal 2 2 2 2 2 3 4 6 2" xfId="13771" xr:uid="{00000000-0005-0000-0000-000062120000}"/>
    <cellStyle name="Normal 2 2 2 2 2 3 4 6 2 2" xfId="30067" xr:uid="{00000000-0005-0000-0000-000063120000}"/>
    <cellStyle name="Normal 2 2 2 2 2 3 4 6 3" xfId="21921" xr:uid="{00000000-0005-0000-0000-000064120000}"/>
    <cellStyle name="Normal 2 2 2 2 2 3 4 7" xfId="8472" xr:uid="{00000000-0005-0000-0000-000065120000}"/>
    <cellStyle name="Normal 2 2 2 2 2 3 4 7 2" xfId="24768" xr:uid="{00000000-0005-0000-0000-000066120000}"/>
    <cellStyle name="Normal 2 2 2 2 2 3 4 8" xfId="16622" xr:uid="{00000000-0005-0000-0000-000067120000}"/>
    <cellStyle name="Normal 2 2 2 2 2 3 5" xfId="415" xr:uid="{00000000-0005-0000-0000-000068120000}"/>
    <cellStyle name="Normal 2 2 2 2 2 3 5 2" xfId="1121" xr:uid="{00000000-0005-0000-0000-000069120000}"/>
    <cellStyle name="Normal 2 2 2 2 2 3 5 2 2" xfId="2531" xr:uid="{00000000-0005-0000-0000-00006A120000}"/>
    <cellStyle name="Normal 2 2 2 2 2 3 5 2 2 2" xfId="5025" xr:uid="{00000000-0005-0000-0000-00006B120000}"/>
    <cellStyle name="Normal 2 2 2 2 2 3 5 2 2 2 2" xfId="13171" xr:uid="{00000000-0005-0000-0000-00006C120000}"/>
    <cellStyle name="Normal 2 2 2 2 2 3 5 2 2 2 2 2" xfId="29467" xr:uid="{00000000-0005-0000-0000-00006D120000}"/>
    <cellStyle name="Normal 2 2 2 2 2 3 5 2 2 2 3" xfId="21321" xr:uid="{00000000-0005-0000-0000-00006E120000}"/>
    <cellStyle name="Normal 2 2 2 2 2 3 5 2 2 3" xfId="7830" xr:uid="{00000000-0005-0000-0000-00006F120000}"/>
    <cellStyle name="Normal 2 2 2 2 2 3 5 2 2 3 2" xfId="15976" xr:uid="{00000000-0005-0000-0000-000070120000}"/>
    <cellStyle name="Normal 2 2 2 2 2 3 5 2 2 3 2 2" xfId="32272" xr:uid="{00000000-0005-0000-0000-000071120000}"/>
    <cellStyle name="Normal 2 2 2 2 2 3 5 2 2 3 3" xfId="24126" xr:uid="{00000000-0005-0000-0000-000072120000}"/>
    <cellStyle name="Normal 2 2 2 2 2 3 5 2 2 4" xfId="10677" xr:uid="{00000000-0005-0000-0000-000073120000}"/>
    <cellStyle name="Normal 2 2 2 2 2 3 5 2 2 4 2" xfId="26973" xr:uid="{00000000-0005-0000-0000-000074120000}"/>
    <cellStyle name="Normal 2 2 2 2 2 3 5 2 2 5" xfId="18827" xr:uid="{00000000-0005-0000-0000-000075120000}"/>
    <cellStyle name="Normal 2 2 2 2 2 3 5 2 3" xfId="3807" xr:uid="{00000000-0005-0000-0000-000076120000}"/>
    <cellStyle name="Normal 2 2 2 2 2 3 5 2 3 2" xfId="11953" xr:uid="{00000000-0005-0000-0000-000077120000}"/>
    <cellStyle name="Normal 2 2 2 2 2 3 5 2 3 2 2" xfId="28249" xr:uid="{00000000-0005-0000-0000-000078120000}"/>
    <cellStyle name="Normal 2 2 2 2 2 3 5 2 3 3" xfId="20103" xr:uid="{00000000-0005-0000-0000-000079120000}"/>
    <cellStyle name="Normal 2 2 2 2 2 3 5 2 4" xfId="6420" xr:uid="{00000000-0005-0000-0000-00007A120000}"/>
    <cellStyle name="Normal 2 2 2 2 2 3 5 2 4 2" xfId="14566" xr:uid="{00000000-0005-0000-0000-00007B120000}"/>
    <cellStyle name="Normal 2 2 2 2 2 3 5 2 4 2 2" xfId="30862" xr:uid="{00000000-0005-0000-0000-00007C120000}"/>
    <cellStyle name="Normal 2 2 2 2 2 3 5 2 4 3" xfId="22716" xr:uid="{00000000-0005-0000-0000-00007D120000}"/>
    <cellStyle name="Normal 2 2 2 2 2 3 5 2 5" xfId="9267" xr:uid="{00000000-0005-0000-0000-00007E120000}"/>
    <cellStyle name="Normal 2 2 2 2 2 3 5 2 5 2" xfId="25563" xr:uid="{00000000-0005-0000-0000-00007F120000}"/>
    <cellStyle name="Normal 2 2 2 2 2 3 5 2 6" xfId="17417" xr:uid="{00000000-0005-0000-0000-000080120000}"/>
    <cellStyle name="Normal 2 2 2 2 2 3 5 3" xfId="1826" xr:uid="{00000000-0005-0000-0000-000081120000}"/>
    <cellStyle name="Normal 2 2 2 2 2 3 5 3 2" xfId="4416" xr:uid="{00000000-0005-0000-0000-000082120000}"/>
    <cellStyle name="Normal 2 2 2 2 2 3 5 3 2 2" xfId="12562" xr:uid="{00000000-0005-0000-0000-000083120000}"/>
    <cellStyle name="Normal 2 2 2 2 2 3 5 3 2 2 2" xfId="28858" xr:uid="{00000000-0005-0000-0000-000084120000}"/>
    <cellStyle name="Normal 2 2 2 2 2 3 5 3 2 3" xfId="20712" xr:uid="{00000000-0005-0000-0000-000085120000}"/>
    <cellStyle name="Normal 2 2 2 2 2 3 5 3 3" xfId="7125" xr:uid="{00000000-0005-0000-0000-000086120000}"/>
    <cellStyle name="Normal 2 2 2 2 2 3 5 3 3 2" xfId="15271" xr:uid="{00000000-0005-0000-0000-000087120000}"/>
    <cellStyle name="Normal 2 2 2 2 2 3 5 3 3 2 2" xfId="31567" xr:uid="{00000000-0005-0000-0000-000088120000}"/>
    <cellStyle name="Normal 2 2 2 2 2 3 5 3 3 3" xfId="23421" xr:uid="{00000000-0005-0000-0000-000089120000}"/>
    <cellStyle name="Normal 2 2 2 2 2 3 5 3 4" xfId="9972" xr:uid="{00000000-0005-0000-0000-00008A120000}"/>
    <cellStyle name="Normal 2 2 2 2 2 3 5 3 4 2" xfId="26268" xr:uid="{00000000-0005-0000-0000-00008B120000}"/>
    <cellStyle name="Normal 2 2 2 2 2 3 5 3 5" xfId="18122" xr:uid="{00000000-0005-0000-0000-00008C120000}"/>
    <cellStyle name="Normal 2 2 2 2 2 3 5 4" xfId="3198" xr:uid="{00000000-0005-0000-0000-00008D120000}"/>
    <cellStyle name="Normal 2 2 2 2 2 3 5 4 2" xfId="11344" xr:uid="{00000000-0005-0000-0000-00008E120000}"/>
    <cellStyle name="Normal 2 2 2 2 2 3 5 4 2 2" xfId="27640" xr:uid="{00000000-0005-0000-0000-00008F120000}"/>
    <cellStyle name="Normal 2 2 2 2 2 3 5 4 3" xfId="19494" xr:uid="{00000000-0005-0000-0000-000090120000}"/>
    <cellStyle name="Normal 2 2 2 2 2 3 5 5" xfId="5715" xr:uid="{00000000-0005-0000-0000-000091120000}"/>
    <cellStyle name="Normal 2 2 2 2 2 3 5 5 2" xfId="13861" xr:uid="{00000000-0005-0000-0000-000092120000}"/>
    <cellStyle name="Normal 2 2 2 2 2 3 5 5 2 2" xfId="30157" xr:uid="{00000000-0005-0000-0000-000093120000}"/>
    <cellStyle name="Normal 2 2 2 2 2 3 5 5 3" xfId="22011" xr:uid="{00000000-0005-0000-0000-000094120000}"/>
    <cellStyle name="Normal 2 2 2 2 2 3 5 6" xfId="8562" xr:uid="{00000000-0005-0000-0000-000095120000}"/>
    <cellStyle name="Normal 2 2 2 2 2 3 5 6 2" xfId="24858" xr:uid="{00000000-0005-0000-0000-000096120000}"/>
    <cellStyle name="Normal 2 2 2 2 2 3 5 7" xfId="16712" xr:uid="{00000000-0005-0000-0000-000097120000}"/>
    <cellStyle name="Normal 2 2 2 2 2 3 6" xfId="777" xr:uid="{00000000-0005-0000-0000-000098120000}"/>
    <cellStyle name="Normal 2 2 2 2 2 3 6 2" xfId="2187" xr:uid="{00000000-0005-0000-0000-000099120000}"/>
    <cellStyle name="Normal 2 2 2 2 2 3 6 2 2" xfId="4729" xr:uid="{00000000-0005-0000-0000-00009A120000}"/>
    <cellStyle name="Normal 2 2 2 2 2 3 6 2 2 2" xfId="12875" xr:uid="{00000000-0005-0000-0000-00009B120000}"/>
    <cellStyle name="Normal 2 2 2 2 2 3 6 2 2 2 2" xfId="29171" xr:uid="{00000000-0005-0000-0000-00009C120000}"/>
    <cellStyle name="Normal 2 2 2 2 2 3 6 2 2 3" xfId="21025" xr:uid="{00000000-0005-0000-0000-00009D120000}"/>
    <cellStyle name="Normal 2 2 2 2 2 3 6 2 3" xfId="7486" xr:uid="{00000000-0005-0000-0000-00009E120000}"/>
    <cellStyle name="Normal 2 2 2 2 2 3 6 2 3 2" xfId="15632" xr:uid="{00000000-0005-0000-0000-00009F120000}"/>
    <cellStyle name="Normal 2 2 2 2 2 3 6 2 3 2 2" xfId="31928" xr:uid="{00000000-0005-0000-0000-0000A0120000}"/>
    <cellStyle name="Normal 2 2 2 2 2 3 6 2 3 3" xfId="23782" xr:uid="{00000000-0005-0000-0000-0000A1120000}"/>
    <cellStyle name="Normal 2 2 2 2 2 3 6 2 4" xfId="10333" xr:uid="{00000000-0005-0000-0000-0000A2120000}"/>
    <cellStyle name="Normal 2 2 2 2 2 3 6 2 4 2" xfId="26629" xr:uid="{00000000-0005-0000-0000-0000A3120000}"/>
    <cellStyle name="Normal 2 2 2 2 2 3 6 2 5" xfId="18483" xr:uid="{00000000-0005-0000-0000-0000A4120000}"/>
    <cellStyle name="Normal 2 2 2 2 2 3 6 3" xfId="3511" xr:uid="{00000000-0005-0000-0000-0000A5120000}"/>
    <cellStyle name="Normal 2 2 2 2 2 3 6 3 2" xfId="11657" xr:uid="{00000000-0005-0000-0000-0000A6120000}"/>
    <cellStyle name="Normal 2 2 2 2 2 3 6 3 2 2" xfId="27953" xr:uid="{00000000-0005-0000-0000-0000A7120000}"/>
    <cellStyle name="Normal 2 2 2 2 2 3 6 3 3" xfId="19807" xr:uid="{00000000-0005-0000-0000-0000A8120000}"/>
    <cellStyle name="Normal 2 2 2 2 2 3 6 4" xfId="6076" xr:uid="{00000000-0005-0000-0000-0000A9120000}"/>
    <cellStyle name="Normal 2 2 2 2 2 3 6 4 2" xfId="14222" xr:uid="{00000000-0005-0000-0000-0000AA120000}"/>
    <cellStyle name="Normal 2 2 2 2 2 3 6 4 2 2" xfId="30518" xr:uid="{00000000-0005-0000-0000-0000AB120000}"/>
    <cellStyle name="Normal 2 2 2 2 2 3 6 4 3" xfId="22372" xr:uid="{00000000-0005-0000-0000-0000AC120000}"/>
    <cellStyle name="Normal 2 2 2 2 2 3 6 5" xfId="8923" xr:uid="{00000000-0005-0000-0000-0000AD120000}"/>
    <cellStyle name="Normal 2 2 2 2 2 3 6 5 2" xfId="25219" xr:uid="{00000000-0005-0000-0000-0000AE120000}"/>
    <cellStyle name="Normal 2 2 2 2 2 3 6 6" xfId="17073" xr:uid="{00000000-0005-0000-0000-0000AF120000}"/>
    <cellStyle name="Normal 2 2 2 2 2 3 7" xfId="1482" xr:uid="{00000000-0005-0000-0000-0000B0120000}"/>
    <cellStyle name="Normal 2 2 2 2 2 3 7 2" xfId="4120" xr:uid="{00000000-0005-0000-0000-0000B1120000}"/>
    <cellStyle name="Normal 2 2 2 2 2 3 7 2 2" xfId="12266" xr:uid="{00000000-0005-0000-0000-0000B2120000}"/>
    <cellStyle name="Normal 2 2 2 2 2 3 7 2 2 2" xfId="28562" xr:uid="{00000000-0005-0000-0000-0000B3120000}"/>
    <cellStyle name="Normal 2 2 2 2 2 3 7 2 3" xfId="20416" xr:uid="{00000000-0005-0000-0000-0000B4120000}"/>
    <cellStyle name="Normal 2 2 2 2 2 3 7 3" xfId="6781" xr:uid="{00000000-0005-0000-0000-0000B5120000}"/>
    <cellStyle name="Normal 2 2 2 2 2 3 7 3 2" xfId="14927" xr:uid="{00000000-0005-0000-0000-0000B6120000}"/>
    <cellStyle name="Normal 2 2 2 2 2 3 7 3 2 2" xfId="31223" xr:uid="{00000000-0005-0000-0000-0000B7120000}"/>
    <cellStyle name="Normal 2 2 2 2 2 3 7 3 3" xfId="23077" xr:uid="{00000000-0005-0000-0000-0000B8120000}"/>
    <cellStyle name="Normal 2 2 2 2 2 3 7 4" xfId="9628" xr:uid="{00000000-0005-0000-0000-0000B9120000}"/>
    <cellStyle name="Normal 2 2 2 2 2 3 7 4 2" xfId="25924" xr:uid="{00000000-0005-0000-0000-0000BA120000}"/>
    <cellStyle name="Normal 2 2 2 2 2 3 7 5" xfId="17778" xr:uid="{00000000-0005-0000-0000-0000BB120000}"/>
    <cellStyle name="Normal 2 2 2 2 2 3 8" xfId="2902" xr:uid="{00000000-0005-0000-0000-0000BC120000}"/>
    <cellStyle name="Normal 2 2 2 2 2 3 8 2" xfId="11048" xr:uid="{00000000-0005-0000-0000-0000BD120000}"/>
    <cellStyle name="Normal 2 2 2 2 2 3 8 2 2" xfId="27344" xr:uid="{00000000-0005-0000-0000-0000BE120000}"/>
    <cellStyle name="Normal 2 2 2 2 2 3 8 3" xfId="19198" xr:uid="{00000000-0005-0000-0000-0000BF120000}"/>
    <cellStyle name="Normal 2 2 2 2 2 3 9" xfId="5371" xr:uid="{00000000-0005-0000-0000-0000C0120000}"/>
    <cellStyle name="Normal 2 2 2 2 2 3 9 2" xfId="13517" xr:uid="{00000000-0005-0000-0000-0000C1120000}"/>
    <cellStyle name="Normal 2 2 2 2 2 3 9 2 2" xfId="29813" xr:uid="{00000000-0005-0000-0000-0000C2120000}"/>
    <cellStyle name="Normal 2 2 2 2 2 3 9 3" xfId="21667" xr:uid="{00000000-0005-0000-0000-0000C3120000}"/>
    <cellStyle name="Normal 2 2 2 2 2 4" xfId="117" xr:uid="{00000000-0005-0000-0000-0000C4120000}"/>
    <cellStyle name="Normal 2 2 2 2 2 4 2" xfId="461" xr:uid="{00000000-0005-0000-0000-0000C5120000}"/>
    <cellStyle name="Normal 2 2 2 2 2 4 2 2" xfId="1167" xr:uid="{00000000-0005-0000-0000-0000C6120000}"/>
    <cellStyle name="Normal 2 2 2 2 2 4 2 2 2" xfId="2577" xr:uid="{00000000-0005-0000-0000-0000C7120000}"/>
    <cellStyle name="Normal 2 2 2 2 2 4 2 2 2 2" xfId="5063" xr:uid="{00000000-0005-0000-0000-0000C8120000}"/>
    <cellStyle name="Normal 2 2 2 2 2 4 2 2 2 2 2" xfId="13209" xr:uid="{00000000-0005-0000-0000-0000C9120000}"/>
    <cellStyle name="Normal 2 2 2 2 2 4 2 2 2 2 2 2" xfId="29505" xr:uid="{00000000-0005-0000-0000-0000CA120000}"/>
    <cellStyle name="Normal 2 2 2 2 2 4 2 2 2 2 3" xfId="21359" xr:uid="{00000000-0005-0000-0000-0000CB120000}"/>
    <cellStyle name="Normal 2 2 2 2 2 4 2 2 2 3" xfId="7876" xr:uid="{00000000-0005-0000-0000-0000CC120000}"/>
    <cellStyle name="Normal 2 2 2 2 2 4 2 2 2 3 2" xfId="16022" xr:uid="{00000000-0005-0000-0000-0000CD120000}"/>
    <cellStyle name="Normal 2 2 2 2 2 4 2 2 2 3 2 2" xfId="32318" xr:uid="{00000000-0005-0000-0000-0000CE120000}"/>
    <cellStyle name="Normal 2 2 2 2 2 4 2 2 2 3 3" xfId="24172" xr:uid="{00000000-0005-0000-0000-0000CF120000}"/>
    <cellStyle name="Normal 2 2 2 2 2 4 2 2 2 4" xfId="10723" xr:uid="{00000000-0005-0000-0000-0000D0120000}"/>
    <cellStyle name="Normal 2 2 2 2 2 4 2 2 2 4 2" xfId="27019" xr:uid="{00000000-0005-0000-0000-0000D1120000}"/>
    <cellStyle name="Normal 2 2 2 2 2 4 2 2 2 5" xfId="18873" xr:uid="{00000000-0005-0000-0000-0000D2120000}"/>
    <cellStyle name="Normal 2 2 2 2 2 4 2 2 3" xfId="3845" xr:uid="{00000000-0005-0000-0000-0000D3120000}"/>
    <cellStyle name="Normal 2 2 2 2 2 4 2 2 3 2" xfId="11991" xr:uid="{00000000-0005-0000-0000-0000D4120000}"/>
    <cellStyle name="Normal 2 2 2 2 2 4 2 2 3 2 2" xfId="28287" xr:uid="{00000000-0005-0000-0000-0000D5120000}"/>
    <cellStyle name="Normal 2 2 2 2 2 4 2 2 3 3" xfId="20141" xr:uid="{00000000-0005-0000-0000-0000D6120000}"/>
    <cellStyle name="Normal 2 2 2 2 2 4 2 2 4" xfId="6466" xr:uid="{00000000-0005-0000-0000-0000D7120000}"/>
    <cellStyle name="Normal 2 2 2 2 2 4 2 2 4 2" xfId="14612" xr:uid="{00000000-0005-0000-0000-0000D8120000}"/>
    <cellStyle name="Normal 2 2 2 2 2 4 2 2 4 2 2" xfId="30908" xr:uid="{00000000-0005-0000-0000-0000D9120000}"/>
    <cellStyle name="Normal 2 2 2 2 2 4 2 2 4 3" xfId="22762" xr:uid="{00000000-0005-0000-0000-0000DA120000}"/>
    <cellStyle name="Normal 2 2 2 2 2 4 2 2 5" xfId="9313" xr:uid="{00000000-0005-0000-0000-0000DB120000}"/>
    <cellStyle name="Normal 2 2 2 2 2 4 2 2 5 2" xfId="25609" xr:uid="{00000000-0005-0000-0000-0000DC120000}"/>
    <cellStyle name="Normal 2 2 2 2 2 4 2 2 6" xfId="17463" xr:uid="{00000000-0005-0000-0000-0000DD120000}"/>
    <cellStyle name="Normal 2 2 2 2 2 4 2 3" xfId="1872" xr:uid="{00000000-0005-0000-0000-0000DE120000}"/>
    <cellStyle name="Normal 2 2 2 2 2 4 2 3 2" xfId="4454" xr:uid="{00000000-0005-0000-0000-0000DF120000}"/>
    <cellStyle name="Normal 2 2 2 2 2 4 2 3 2 2" xfId="12600" xr:uid="{00000000-0005-0000-0000-0000E0120000}"/>
    <cellStyle name="Normal 2 2 2 2 2 4 2 3 2 2 2" xfId="28896" xr:uid="{00000000-0005-0000-0000-0000E1120000}"/>
    <cellStyle name="Normal 2 2 2 2 2 4 2 3 2 3" xfId="20750" xr:uid="{00000000-0005-0000-0000-0000E2120000}"/>
    <cellStyle name="Normal 2 2 2 2 2 4 2 3 3" xfId="7171" xr:uid="{00000000-0005-0000-0000-0000E3120000}"/>
    <cellStyle name="Normal 2 2 2 2 2 4 2 3 3 2" xfId="15317" xr:uid="{00000000-0005-0000-0000-0000E4120000}"/>
    <cellStyle name="Normal 2 2 2 2 2 4 2 3 3 2 2" xfId="31613" xr:uid="{00000000-0005-0000-0000-0000E5120000}"/>
    <cellStyle name="Normal 2 2 2 2 2 4 2 3 3 3" xfId="23467" xr:uid="{00000000-0005-0000-0000-0000E6120000}"/>
    <cellStyle name="Normal 2 2 2 2 2 4 2 3 4" xfId="10018" xr:uid="{00000000-0005-0000-0000-0000E7120000}"/>
    <cellStyle name="Normal 2 2 2 2 2 4 2 3 4 2" xfId="26314" xr:uid="{00000000-0005-0000-0000-0000E8120000}"/>
    <cellStyle name="Normal 2 2 2 2 2 4 2 3 5" xfId="18168" xr:uid="{00000000-0005-0000-0000-0000E9120000}"/>
    <cellStyle name="Normal 2 2 2 2 2 4 2 4" xfId="3236" xr:uid="{00000000-0005-0000-0000-0000EA120000}"/>
    <cellStyle name="Normal 2 2 2 2 2 4 2 4 2" xfId="11382" xr:uid="{00000000-0005-0000-0000-0000EB120000}"/>
    <cellStyle name="Normal 2 2 2 2 2 4 2 4 2 2" xfId="27678" xr:uid="{00000000-0005-0000-0000-0000EC120000}"/>
    <cellStyle name="Normal 2 2 2 2 2 4 2 4 3" xfId="19532" xr:uid="{00000000-0005-0000-0000-0000ED120000}"/>
    <cellStyle name="Normal 2 2 2 2 2 4 2 5" xfId="5761" xr:uid="{00000000-0005-0000-0000-0000EE120000}"/>
    <cellStyle name="Normal 2 2 2 2 2 4 2 5 2" xfId="13907" xr:uid="{00000000-0005-0000-0000-0000EF120000}"/>
    <cellStyle name="Normal 2 2 2 2 2 4 2 5 2 2" xfId="30203" xr:uid="{00000000-0005-0000-0000-0000F0120000}"/>
    <cellStyle name="Normal 2 2 2 2 2 4 2 5 3" xfId="22057" xr:uid="{00000000-0005-0000-0000-0000F1120000}"/>
    <cellStyle name="Normal 2 2 2 2 2 4 2 6" xfId="8608" xr:uid="{00000000-0005-0000-0000-0000F2120000}"/>
    <cellStyle name="Normal 2 2 2 2 2 4 2 6 2" xfId="24904" xr:uid="{00000000-0005-0000-0000-0000F3120000}"/>
    <cellStyle name="Normal 2 2 2 2 2 4 2 7" xfId="16758" xr:uid="{00000000-0005-0000-0000-0000F4120000}"/>
    <cellStyle name="Normal 2 2 2 2 2 4 3" xfId="823" xr:uid="{00000000-0005-0000-0000-0000F5120000}"/>
    <cellStyle name="Normal 2 2 2 2 2 4 3 2" xfId="2233" xr:uid="{00000000-0005-0000-0000-0000F6120000}"/>
    <cellStyle name="Normal 2 2 2 2 2 4 3 2 2" xfId="4767" xr:uid="{00000000-0005-0000-0000-0000F7120000}"/>
    <cellStyle name="Normal 2 2 2 2 2 4 3 2 2 2" xfId="12913" xr:uid="{00000000-0005-0000-0000-0000F8120000}"/>
    <cellStyle name="Normal 2 2 2 2 2 4 3 2 2 2 2" xfId="29209" xr:uid="{00000000-0005-0000-0000-0000F9120000}"/>
    <cellStyle name="Normal 2 2 2 2 2 4 3 2 2 3" xfId="21063" xr:uid="{00000000-0005-0000-0000-0000FA120000}"/>
    <cellStyle name="Normal 2 2 2 2 2 4 3 2 3" xfId="7532" xr:uid="{00000000-0005-0000-0000-0000FB120000}"/>
    <cellStyle name="Normal 2 2 2 2 2 4 3 2 3 2" xfId="15678" xr:uid="{00000000-0005-0000-0000-0000FC120000}"/>
    <cellStyle name="Normal 2 2 2 2 2 4 3 2 3 2 2" xfId="31974" xr:uid="{00000000-0005-0000-0000-0000FD120000}"/>
    <cellStyle name="Normal 2 2 2 2 2 4 3 2 3 3" xfId="23828" xr:uid="{00000000-0005-0000-0000-0000FE120000}"/>
    <cellStyle name="Normal 2 2 2 2 2 4 3 2 4" xfId="10379" xr:uid="{00000000-0005-0000-0000-0000FF120000}"/>
    <cellStyle name="Normal 2 2 2 2 2 4 3 2 4 2" xfId="26675" xr:uid="{00000000-0005-0000-0000-000000130000}"/>
    <cellStyle name="Normal 2 2 2 2 2 4 3 2 5" xfId="18529" xr:uid="{00000000-0005-0000-0000-000001130000}"/>
    <cellStyle name="Normal 2 2 2 2 2 4 3 3" xfId="3549" xr:uid="{00000000-0005-0000-0000-000002130000}"/>
    <cellStyle name="Normal 2 2 2 2 2 4 3 3 2" xfId="11695" xr:uid="{00000000-0005-0000-0000-000003130000}"/>
    <cellStyle name="Normal 2 2 2 2 2 4 3 3 2 2" xfId="27991" xr:uid="{00000000-0005-0000-0000-000004130000}"/>
    <cellStyle name="Normal 2 2 2 2 2 4 3 3 3" xfId="19845" xr:uid="{00000000-0005-0000-0000-000005130000}"/>
    <cellStyle name="Normal 2 2 2 2 2 4 3 4" xfId="6122" xr:uid="{00000000-0005-0000-0000-000006130000}"/>
    <cellStyle name="Normal 2 2 2 2 2 4 3 4 2" xfId="14268" xr:uid="{00000000-0005-0000-0000-000007130000}"/>
    <cellStyle name="Normal 2 2 2 2 2 4 3 4 2 2" xfId="30564" xr:uid="{00000000-0005-0000-0000-000008130000}"/>
    <cellStyle name="Normal 2 2 2 2 2 4 3 4 3" xfId="22418" xr:uid="{00000000-0005-0000-0000-000009130000}"/>
    <cellStyle name="Normal 2 2 2 2 2 4 3 5" xfId="8969" xr:uid="{00000000-0005-0000-0000-00000A130000}"/>
    <cellStyle name="Normal 2 2 2 2 2 4 3 5 2" xfId="25265" xr:uid="{00000000-0005-0000-0000-00000B130000}"/>
    <cellStyle name="Normal 2 2 2 2 2 4 3 6" xfId="17119" xr:uid="{00000000-0005-0000-0000-00000C130000}"/>
    <cellStyle name="Normal 2 2 2 2 2 4 4" xfId="1528" xr:uid="{00000000-0005-0000-0000-00000D130000}"/>
    <cellStyle name="Normal 2 2 2 2 2 4 4 2" xfId="4158" xr:uid="{00000000-0005-0000-0000-00000E130000}"/>
    <cellStyle name="Normal 2 2 2 2 2 4 4 2 2" xfId="12304" xr:uid="{00000000-0005-0000-0000-00000F130000}"/>
    <cellStyle name="Normal 2 2 2 2 2 4 4 2 2 2" xfId="28600" xr:uid="{00000000-0005-0000-0000-000010130000}"/>
    <cellStyle name="Normal 2 2 2 2 2 4 4 2 3" xfId="20454" xr:uid="{00000000-0005-0000-0000-000011130000}"/>
    <cellStyle name="Normal 2 2 2 2 2 4 4 3" xfId="6827" xr:uid="{00000000-0005-0000-0000-000012130000}"/>
    <cellStyle name="Normal 2 2 2 2 2 4 4 3 2" xfId="14973" xr:uid="{00000000-0005-0000-0000-000013130000}"/>
    <cellStyle name="Normal 2 2 2 2 2 4 4 3 2 2" xfId="31269" xr:uid="{00000000-0005-0000-0000-000014130000}"/>
    <cellStyle name="Normal 2 2 2 2 2 4 4 3 3" xfId="23123" xr:uid="{00000000-0005-0000-0000-000015130000}"/>
    <cellStyle name="Normal 2 2 2 2 2 4 4 4" xfId="9674" xr:uid="{00000000-0005-0000-0000-000016130000}"/>
    <cellStyle name="Normal 2 2 2 2 2 4 4 4 2" xfId="25970" xr:uid="{00000000-0005-0000-0000-000017130000}"/>
    <cellStyle name="Normal 2 2 2 2 2 4 4 5" xfId="17824" xr:uid="{00000000-0005-0000-0000-000018130000}"/>
    <cellStyle name="Normal 2 2 2 2 2 4 5" xfId="2940" xr:uid="{00000000-0005-0000-0000-000019130000}"/>
    <cellStyle name="Normal 2 2 2 2 2 4 5 2" xfId="11086" xr:uid="{00000000-0005-0000-0000-00001A130000}"/>
    <cellStyle name="Normal 2 2 2 2 2 4 5 2 2" xfId="27382" xr:uid="{00000000-0005-0000-0000-00001B130000}"/>
    <cellStyle name="Normal 2 2 2 2 2 4 5 3" xfId="19236" xr:uid="{00000000-0005-0000-0000-00001C130000}"/>
    <cellStyle name="Normal 2 2 2 2 2 4 6" xfId="5417" xr:uid="{00000000-0005-0000-0000-00001D130000}"/>
    <cellStyle name="Normal 2 2 2 2 2 4 6 2" xfId="13563" xr:uid="{00000000-0005-0000-0000-00001E130000}"/>
    <cellStyle name="Normal 2 2 2 2 2 4 6 2 2" xfId="29859" xr:uid="{00000000-0005-0000-0000-00001F130000}"/>
    <cellStyle name="Normal 2 2 2 2 2 4 6 3" xfId="21713" xr:uid="{00000000-0005-0000-0000-000020130000}"/>
    <cellStyle name="Normal 2 2 2 2 2 4 7" xfId="8264" xr:uid="{00000000-0005-0000-0000-000021130000}"/>
    <cellStyle name="Normal 2 2 2 2 2 4 7 2" xfId="24560" xr:uid="{00000000-0005-0000-0000-000022130000}"/>
    <cellStyle name="Normal 2 2 2 2 2 4 8" xfId="16414" xr:uid="{00000000-0005-0000-0000-000023130000}"/>
    <cellStyle name="Normal 2 2 2 2 2 5" xfId="203" xr:uid="{00000000-0005-0000-0000-000024130000}"/>
    <cellStyle name="Normal 2 2 2 2 2 5 2" xfId="547" xr:uid="{00000000-0005-0000-0000-000025130000}"/>
    <cellStyle name="Normal 2 2 2 2 2 5 2 2" xfId="1253" xr:uid="{00000000-0005-0000-0000-000026130000}"/>
    <cellStyle name="Normal 2 2 2 2 2 5 2 2 2" xfId="2663" xr:uid="{00000000-0005-0000-0000-000027130000}"/>
    <cellStyle name="Normal 2 2 2 2 2 5 2 2 2 2" xfId="5137" xr:uid="{00000000-0005-0000-0000-000028130000}"/>
    <cellStyle name="Normal 2 2 2 2 2 5 2 2 2 2 2" xfId="13283" xr:uid="{00000000-0005-0000-0000-000029130000}"/>
    <cellStyle name="Normal 2 2 2 2 2 5 2 2 2 2 2 2" xfId="29579" xr:uid="{00000000-0005-0000-0000-00002A130000}"/>
    <cellStyle name="Normal 2 2 2 2 2 5 2 2 2 2 3" xfId="21433" xr:uid="{00000000-0005-0000-0000-00002B130000}"/>
    <cellStyle name="Normal 2 2 2 2 2 5 2 2 2 3" xfId="7962" xr:uid="{00000000-0005-0000-0000-00002C130000}"/>
    <cellStyle name="Normal 2 2 2 2 2 5 2 2 2 3 2" xfId="16108" xr:uid="{00000000-0005-0000-0000-00002D130000}"/>
    <cellStyle name="Normal 2 2 2 2 2 5 2 2 2 3 2 2" xfId="32404" xr:uid="{00000000-0005-0000-0000-00002E130000}"/>
    <cellStyle name="Normal 2 2 2 2 2 5 2 2 2 3 3" xfId="24258" xr:uid="{00000000-0005-0000-0000-00002F130000}"/>
    <cellStyle name="Normal 2 2 2 2 2 5 2 2 2 4" xfId="10809" xr:uid="{00000000-0005-0000-0000-000030130000}"/>
    <cellStyle name="Normal 2 2 2 2 2 5 2 2 2 4 2" xfId="27105" xr:uid="{00000000-0005-0000-0000-000031130000}"/>
    <cellStyle name="Normal 2 2 2 2 2 5 2 2 2 5" xfId="18959" xr:uid="{00000000-0005-0000-0000-000032130000}"/>
    <cellStyle name="Normal 2 2 2 2 2 5 2 2 3" xfId="3919" xr:uid="{00000000-0005-0000-0000-000033130000}"/>
    <cellStyle name="Normal 2 2 2 2 2 5 2 2 3 2" xfId="12065" xr:uid="{00000000-0005-0000-0000-000034130000}"/>
    <cellStyle name="Normal 2 2 2 2 2 5 2 2 3 2 2" xfId="28361" xr:uid="{00000000-0005-0000-0000-000035130000}"/>
    <cellStyle name="Normal 2 2 2 2 2 5 2 2 3 3" xfId="20215" xr:uid="{00000000-0005-0000-0000-000036130000}"/>
    <cellStyle name="Normal 2 2 2 2 2 5 2 2 4" xfId="6552" xr:uid="{00000000-0005-0000-0000-000037130000}"/>
    <cellStyle name="Normal 2 2 2 2 2 5 2 2 4 2" xfId="14698" xr:uid="{00000000-0005-0000-0000-000038130000}"/>
    <cellStyle name="Normal 2 2 2 2 2 5 2 2 4 2 2" xfId="30994" xr:uid="{00000000-0005-0000-0000-000039130000}"/>
    <cellStyle name="Normal 2 2 2 2 2 5 2 2 4 3" xfId="22848" xr:uid="{00000000-0005-0000-0000-00003A130000}"/>
    <cellStyle name="Normal 2 2 2 2 2 5 2 2 5" xfId="9399" xr:uid="{00000000-0005-0000-0000-00003B130000}"/>
    <cellStyle name="Normal 2 2 2 2 2 5 2 2 5 2" xfId="25695" xr:uid="{00000000-0005-0000-0000-00003C130000}"/>
    <cellStyle name="Normal 2 2 2 2 2 5 2 2 6" xfId="17549" xr:uid="{00000000-0005-0000-0000-00003D130000}"/>
    <cellStyle name="Normal 2 2 2 2 2 5 2 3" xfId="1958" xr:uid="{00000000-0005-0000-0000-00003E130000}"/>
    <cellStyle name="Normal 2 2 2 2 2 5 2 3 2" xfId="4528" xr:uid="{00000000-0005-0000-0000-00003F130000}"/>
    <cellStyle name="Normal 2 2 2 2 2 5 2 3 2 2" xfId="12674" xr:uid="{00000000-0005-0000-0000-000040130000}"/>
    <cellStyle name="Normal 2 2 2 2 2 5 2 3 2 2 2" xfId="28970" xr:uid="{00000000-0005-0000-0000-000041130000}"/>
    <cellStyle name="Normal 2 2 2 2 2 5 2 3 2 3" xfId="20824" xr:uid="{00000000-0005-0000-0000-000042130000}"/>
    <cellStyle name="Normal 2 2 2 2 2 5 2 3 3" xfId="7257" xr:uid="{00000000-0005-0000-0000-000043130000}"/>
    <cellStyle name="Normal 2 2 2 2 2 5 2 3 3 2" xfId="15403" xr:uid="{00000000-0005-0000-0000-000044130000}"/>
    <cellStyle name="Normal 2 2 2 2 2 5 2 3 3 2 2" xfId="31699" xr:uid="{00000000-0005-0000-0000-000045130000}"/>
    <cellStyle name="Normal 2 2 2 2 2 5 2 3 3 3" xfId="23553" xr:uid="{00000000-0005-0000-0000-000046130000}"/>
    <cellStyle name="Normal 2 2 2 2 2 5 2 3 4" xfId="10104" xr:uid="{00000000-0005-0000-0000-000047130000}"/>
    <cellStyle name="Normal 2 2 2 2 2 5 2 3 4 2" xfId="26400" xr:uid="{00000000-0005-0000-0000-000048130000}"/>
    <cellStyle name="Normal 2 2 2 2 2 5 2 3 5" xfId="18254" xr:uid="{00000000-0005-0000-0000-000049130000}"/>
    <cellStyle name="Normal 2 2 2 2 2 5 2 4" xfId="3310" xr:uid="{00000000-0005-0000-0000-00004A130000}"/>
    <cellStyle name="Normal 2 2 2 2 2 5 2 4 2" xfId="11456" xr:uid="{00000000-0005-0000-0000-00004B130000}"/>
    <cellStyle name="Normal 2 2 2 2 2 5 2 4 2 2" xfId="27752" xr:uid="{00000000-0005-0000-0000-00004C130000}"/>
    <cellStyle name="Normal 2 2 2 2 2 5 2 4 3" xfId="19606" xr:uid="{00000000-0005-0000-0000-00004D130000}"/>
    <cellStyle name="Normal 2 2 2 2 2 5 2 5" xfId="5847" xr:uid="{00000000-0005-0000-0000-00004E130000}"/>
    <cellStyle name="Normal 2 2 2 2 2 5 2 5 2" xfId="13993" xr:uid="{00000000-0005-0000-0000-00004F130000}"/>
    <cellStyle name="Normal 2 2 2 2 2 5 2 5 2 2" xfId="30289" xr:uid="{00000000-0005-0000-0000-000050130000}"/>
    <cellStyle name="Normal 2 2 2 2 2 5 2 5 3" xfId="22143" xr:uid="{00000000-0005-0000-0000-000051130000}"/>
    <cellStyle name="Normal 2 2 2 2 2 5 2 6" xfId="8694" xr:uid="{00000000-0005-0000-0000-000052130000}"/>
    <cellStyle name="Normal 2 2 2 2 2 5 2 6 2" xfId="24990" xr:uid="{00000000-0005-0000-0000-000053130000}"/>
    <cellStyle name="Normal 2 2 2 2 2 5 2 7" xfId="16844" xr:uid="{00000000-0005-0000-0000-000054130000}"/>
    <cellStyle name="Normal 2 2 2 2 2 5 3" xfId="909" xr:uid="{00000000-0005-0000-0000-000055130000}"/>
    <cellStyle name="Normal 2 2 2 2 2 5 3 2" xfId="2319" xr:uid="{00000000-0005-0000-0000-000056130000}"/>
    <cellStyle name="Normal 2 2 2 2 2 5 3 2 2" xfId="4841" xr:uid="{00000000-0005-0000-0000-000057130000}"/>
    <cellStyle name="Normal 2 2 2 2 2 5 3 2 2 2" xfId="12987" xr:uid="{00000000-0005-0000-0000-000058130000}"/>
    <cellStyle name="Normal 2 2 2 2 2 5 3 2 2 2 2" xfId="29283" xr:uid="{00000000-0005-0000-0000-000059130000}"/>
    <cellStyle name="Normal 2 2 2 2 2 5 3 2 2 3" xfId="21137" xr:uid="{00000000-0005-0000-0000-00005A130000}"/>
    <cellStyle name="Normal 2 2 2 2 2 5 3 2 3" xfId="7618" xr:uid="{00000000-0005-0000-0000-00005B130000}"/>
    <cellStyle name="Normal 2 2 2 2 2 5 3 2 3 2" xfId="15764" xr:uid="{00000000-0005-0000-0000-00005C130000}"/>
    <cellStyle name="Normal 2 2 2 2 2 5 3 2 3 2 2" xfId="32060" xr:uid="{00000000-0005-0000-0000-00005D130000}"/>
    <cellStyle name="Normal 2 2 2 2 2 5 3 2 3 3" xfId="23914" xr:uid="{00000000-0005-0000-0000-00005E130000}"/>
    <cellStyle name="Normal 2 2 2 2 2 5 3 2 4" xfId="10465" xr:uid="{00000000-0005-0000-0000-00005F130000}"/>
    <cellStyle name="Normal 2 2 2 2 2 5 3 2 4 2" xfId="26761" xr:uid="{00000000-0005-0000-0000-000060130000}"/>
    <cellStyle name="Normal 2 2 2 2 2 5 3 2 5" xfId="18615" xr:uid="{00000000-0005-0000-0000-000061130000}"/>
    <cellStyle name="Normal 2 2 2 2 2 5 3 3" xfId="3623" xr:uid="{00000000-0005-0000-0000-000062130000}"/>
    <cellStyle name="Normal 2 2 2 2 2 5 3 3 2" xfId="11769" xr:uid="{00000000-0005-0000-0000-000063130000}"/>
    <cellStyle name="Normal 2 2 2 2 2 5 3 3 2 2" xfId="28065" xr:uid="{00000000-0005-0000-0000-000064130000}"/>
    <cellStyle name="Normal 2 2 2 2 2 5 3 3 3" xfId="19919" xr:uid="{00000000-0005-0000-0000-000065130000}"/>
    <cellStyle name="Normal 2 2 2 2 2 5 3 4" xfId="6208" xr:uid="{00000000-0005-0000-0000-000066130000}"/>
    <cellStyle name="Normal 2 2 2 2 2 5 3 4 2" xfId="14354" xr:uid="{00000000-0005-0000-0000-000067130000}"/>
    <cellStyle name="Normal 2 2 2 2 2 5 3 4 2 2" xfId="30650" xr:uid="{00000000-0005-0000-0000-000068130000}"/>
    <cellStyle name="Normal 2 2 2 2 2 5 3 4 3" xfId="22504" xr:uid="{00000000-0005-0000-0000-000069130000}"/>
    <cellStyle name="Normal 2 2 2 2 2 5 3 5" xfId="9055" xr:uid="{00000000-0005-0000-0000-00006A130000}"/>
    <cellStyle name="Normal 2 2 2 2 2 5 3 5 2" xfId="25351" xr:uid="{00000000-0005-0000-0000-00006B130000}"/>
    <cellStyle name="Normal 2 2 2 2 2 5 3 6" xfId="17205" xr:uid="{00000000-0005-0000-0000-00006C130000}"/>
    <cellStyle name="Normal 2 2 2 2 2 5 4" xfId="1614" xr:uid="{00000000-0005-0000-0000-00006D130000}"/>
    <cellStyle name="Normal 2 2 2 2 2 5 4 2" xfId="4232" xr:uid="{00000000-0005-0000-0000-00006E130000}"/>
    <cellStyle name="Normal 2 2 2 2 2 5 4 2 2" xfId="12378" xr:uid="{00000000-0005-0000-0000-00006F130000}"/>
    <cellStyle name="Normal 2 2 2 2 2 5 4 2 2 2" xfId="28674" xr:uid="{00000000-0005-0000-0000-000070130000}"/>
    <cellStyle name="Normal 2 2 2 2 2 5 4 2 3" xfId="20528" xr:uid="{00000000-0005-0000-0000-000071130000}"/>
    <cellStyle name="Normal 2 2 2 2 2 5 4 3" xfId="6913" xr:uid="{00000000-0005-0000-0000-000072130000}"/>
    <cellStyle name="Normal 2 2 2 2 2 5 4 3 2" xfId="15059" xr:uid="{00000000-0005-0000-0000-000073130000}"/>
    <cellStyle name="Normal 2 2 2 2 2 5 4 3 2 2" xfId="31355" xr:uid="{00000000-0005-0000-0000-000074130000}"/>
    <cellStyle name="Normal 2 2 2 2 2 5 4 3 3" xfId="23209" xr:uid="{00000000-0005-0000-0000-000075130000}"/>
    <cellStyle name="Normal 2 2 2 2 2 5 4 4" xfId="9760" xr:uid="{00000000-0005-0000-0000-000076130000}"/>
    <cellStyle name="Normal 2 2 2 2 2 5 4 4 2" xfId="26056" xr:uid="{00000000-0005-0000-0000-000077130000}"/>
    <cellStyle name="Normal 2 2 2 2 2 5 4 5" xfId="17910" xr:uid="{00000000-0005-0000-0000-000078130000}"/>
    <cellStyle name="Normal 2 2 2 2 2 5 5" xfId="3014" xr:uid="{00000000-0005-0000-0000-000079130000}"/>
    <cellStyle name="Normal 2 2 2 2 2 5 5 2" xfId="11160" xr:uid="{00000000-0005-0000-0000-00007A130000}"/>
    <cellStyle name="Normal 2 2 2 2 2 5 5 2 2" xfId="27456" xr:uid="{00000000-0005-0000-0000-00007B130000}"/>
    <cellStyle name="Normal 2 2 2 2 2 5 5 3" xfId="19310" xr:uid="{00000000-0005-0000-0000-00007C130000}"/>
    <cellStyle name="Normal 2 2 2 2 2 5 6" xfId="5503" xr:uid="{00000000-0005-0000-0000-00007D130000}"/>
    <cellStyle name="Normal 2 2 2 2 2 5 6 2" xfId="13649" xr:uid="{00000000-0005-0000-0000-00007E130000}"/>
    <cellStyle name="Normal 2 2 2 2 2 5 6 2 2" xfId="29945" xr:uid="{00000000-0005-0000-0000-00007F130000}"/>
    <cellStyle name="Normal 2 2 2 2 2 5 6 3" xfId="21799" xr:uid="{00000000-0005-0000-0000-000080130000}"/>
    <cellStyle name="Normal 2 2 2 2 2 5 7" xfId="8350" xr:uid="{00000000-0005-0000-0000-000081130000}"/>
    <cellStyle name="Normal 2 2 2 2 2 5 7 2" xfId="24646" xr:uid="{00000000-0005-0000-0000-000082130000}"/>
    <cellStyle name="Normal 2 2 2 2 2 5 8" xfId="16500" xr:uid="{00000000-0005-0000-0000-000083130000}"/>
    <cellStyle name="Normal 2 2 2 2 2 6" xfId="281" xr:uid="{00000000-0005-0000-0000-000084130000}"/>
    <cellStyle name="Normal 2 2 2 2 2 6 2" xfId="625" xr:uid="{00000000-0005-0000-0000-000085130000}"/>
    <cellStyle name="Normal 2 2 2 2 2 6 2 2" xfId="1331" xr:uid="{00000000-0005-0000-0000-000086130000}"/>
    <cellStyle name="Normal 2 2 2 2 2 6 2 2 2" xfId="2741" xr:uid="{00000000-0005-0000-0000-000087130000}"/>
    <cellStyle name="Normal 2 2 2 2 2 6 2 2 2 2" xfId="5211" xr:uid="{00000000-0005-0000-0000-000088130000}"/>
    <cellStyle name="Normal 2 2 2 2 2 6 2 2 2 2 2" xfId="13357" xr:uid="{00000000-0005-0000-0000-000089130000}"/>
    <cellStyle name="Normal 2 2 2 2 2 6 2 2 2 2 2 2" xfId="29653" xr:uid="{00000000-0005-0000-0000-00008A130000}"/>
    <cellStyle name="Normal 2 2 2 2 2 6 2 2 2 2 3" xfId="21507" xr:uid="{00000000-0005-0000-0000-00008B130000}"/>
    <cellStyle name="Normal 2 2 2 2 2 6 2 2 2 3" xfId="8040" xr:uid="{00000000-0005-0000-0000-00008C130000}"/>
    <cellStyle name="Normal 2 2 2 2 2 6 2 2 2 3 2" xfId="16186" xr:uid="{00000000-0005-0000-0000-00008D130000}"/>
    <cellStyle name="Normal 2 2 2 2 2 6 2 2 2 3 2 2" xfId="32482" xr:uid="{00000000-0005-0000-0000-00008E130000}"/>
    <cellStyle name="Normal 2 2 2 2 2 6 2 2 2 3 3" xfId="24336" xr:uid="{00000000-0005-0000-0000-00008F130000}"/>
    <cellStyle name="Normal 2 2 2 2 2 6 2 2 2 4" xfId="10887" xr:uid="{00000000-0005-0000-0000-000090130000}"/>
    <cellStyle name="Normal 2 2 2 2 2 6 2 2 2 4 2" xfId="27183" xr:uid="{00000000-0005-0000-0000-000091130000}"/>
    <cellStyle name="Normal 2 2 2 2 2 6 2 2 2 5" xfId="19037" xr:uid="{00000000-0005-0000-0000-000092130000}"/>
    <cellStyle name="Normal 2 2 2 2 2 6 2 2 3" xfId="3993" xr:uid="{00000000-0005-0000-0000-000093130000}"/>
    <cellStyle name="Normal 2 2 2 2 2 6 2 2 3 2" xfId="12139" xr:uid="{00000000-0005-0000-0000-000094130000}"/>
    <cellStyle name="Normal 2 2 2 2 2 6 2 2 3 2 2" xfId="28435" xr:uid="{00000000-0005-0000-0000-000095130000}"/>
    <cellStyle name="Normal 2 2 2 2 2 6 2 2 3 3" xfId="20289" xr:uid="{00000000-0005-0000-0000-000096130000}"/>
    <cellStyle name="Normal 2 2 2 2 2 6 2 2 4" xfId="6630" xr:uid="{00000000-0005-0000-0000-000097130000}"/>
    <cellStyle name="Normal 2 2 2 2 2 6 2 2 4 2" xfId="14776" xr:uid="{00000000-0005-0000-0000-000098130000}"/>
    <cellStyle name="Normal 2 2 2 2 2 6 2 2 4 2 2" xfId="31072" xr:uid="{00000000-0005-0000-0000-000099130000}"/>
    <cellStyle name="Normal 2 2 2 2 2 6 2 2 4 3" xfId="22926" xr:uid="{00000000-0005-0000-0000-00009A130000}"/>
    <cellStyle name="Normal 2 2 2 2 2 6 2 2 5" xfId="9477" xr:uid="{00000000-0005-0000-0000-00009B130000}"/>
    <cellStyle name="Normal 2 2 2 2 2 6 2 2 5 2" xfId="25773" xr:uid="{00000000-0005-0000-0000-00009C130000}"/>
    <cellStyle name="Normal 2 2 2 2 2 6 2 2 6" xfId="17627" xr:uid="{00000000-0005-0000-0000-00009D130000}"/>
    <cellStyle name="Normal 2 2 2 2 2 6 2 3" xfId="2036" xr:uid="{00000000-0005-0000-0000-00009E130000}"/>
    <cellStyle name="Normal 2 2 2 2 2 6 2 3 2" xfId="4602" xr:uid="{00000000-0005-0000-0000-00009F130000}"/>
    <cellStyle name="Normal 2 2 2 2 2 6 2 3 2 2" xfId="12748" xr:uid="{00000000-0005-0000-0000-0000A0130000}"/>
    <cellStyle name="Normal 2 2 2 2 2 6 2 3 2 2 2" xfId="29044" xr:uid="{00000000-0005-0000-0000-0000A1130000}"/>
    <cellStyle name="Normal 2 2 2 2 2 6 2 3 2 3" xfId="20898" xr:uid="{00000000-0005-0000-0000-0000A2130000}"/>
    <cellStyle name="Normal 2 2 2 2 2 6 2 3 3" xfId="7335" xr:uid="{00000000-0005-0000-0000-0000A3130000}"/>
    <cellStyle name="Normal 2 2 2 2 2 6 2 3 3 2" xfId="15481" xr:uid="{00000000-0005-0000-0000-0000A4130000}"/>
    <cellStyle name="Normal 2 2 2 2 2 6 2 3 3 2 2" xfId="31777" xr:uid="{00000000-0005-0000-0000-0000A5130000}"/>
    <cellStyle name="Normal 2 2 2 2 2 6 2 3 3 3" xfId="23631" xr:uid="{00000000-0005-0000-0000-0000A6130000}"/>
    <cellStyle name="Normal 2 2 2 2 2 6 2 3 4" xfId="10182" xr:uid="{00000000-0005-0000-0000-0000A7130000}"/>
    <cellStyle name="Normal 2 2 2 2 2 6 2 3 4 2" xfId="26478" xr:uid="{00000000-0005-0000-0000-0000A8130000}"/>
    <cellStyle name="Normal 2 2 2 2 2 6 2 3 5" xfId="18332" xr:uid="{00000000-0005-0000-0000-0000A9130000}"/>
    <cellStyle name="Normal 2 2 2 2 2 6 2 4" xfId="3384" xr:uid="{00000000-0005-0000-0000-0000AA130000}"/>
    <cellStyle name="Normal 2 2 2 2 2 6 2 4 2" xfId="11530" xr:uid="{00000000-0005-0000-0000-0000AB130000}"/>
    <cellStyle name="Normal 2 2 2 2 2 6 2 4 2 2" xfId="27826" xr:uid="{00000000-0005-0000-0000-0000AC130000}"/>
    <cellStyle name="Normal 2 2 2 2 2 6 2 4 3" xfId="19680" xr:uid="{00000000-0005-0000-0000-0000AD130000}"/>
    <cellStyle name="Normal 2 2 2 2 2 6 2 5" xfId="5925" xr:uid="{00000000-0005-0000-0000-0000AE130000}"/>
    <cellStyle name="Normal 2 2 2 2 2 6 2 5 2" xfId="14071" xr:uid="{00000000-0005-0000-0000-0000AF130000}"/>
    <cellStyle name="Normal 2 2 2 2 2 6 2 5 2 2" xfId="30367" xr:uid="{00000000-0005-0000-0000-0000B0130000}"/>
    <cellStyle name="Normal 2 2 2 2 2 6 2 5 3" xfId="22221" xr:uid="{00000000-0005-0000-0000-0000B1130000}"/>
    <cellStyle name="Normal 2 2 2 2 2 6 2 6" xfId="8772" xr:uid="{00000000-0005-0000-0000-0000B2130000}"/>
    <cellStyle name="Normal 2 2 2 2 2 6 2 6 2" xfId="25068" xr:uid="{00000000-0005-0000-0000-0000B3130000}"/>
    <cellStyle name="Normal 2 2 2 2 2 6 2 7" xfId="16922" xr:uid="{00000000-0005-0000-0000-0000B4130000}"/>
    <cellStyle name="Normal 2 2 2 2 2 6 3" xfId="987" xr:uid="{00000000-0005-0000-0000-0000B5130000}"/>
    <cellStyle name="Normal 2 2 2 2 2 6 3 2" xfId="2397" xr:uid="{00000000-0005-0000-0000-0000B6130000}"/>
    <cellStyle name="Normal 2 2 2 2 2 6 3 2 2" xfId="4915" xr:uid="{00000000-0005-0000-0000-0000B7130000}"/>
    <cellStyle name="Normal 2 2 2 2 2 6 3 2 2 2" xfId="13061" xr:uid="{00000000-0005-0000-0000-0000B8130000}"/>
    <cellStyle name="Normal 2 2 2 2 2 6 3 2 2 2 2" xfId="29357" xr:uid="{00000000-0005-0000-0000-0000B9130000}"/>
    <cellStyle name="Normal 2 2 2 2 2 6 3 2 2 3" xfId="21211" xr:uid="{00000000-0005-0000-0000-0000BA130000}"/>
    <cellStyle name="Normal 2 2 2 2 2 6 3 2 3" xfId="7696" xr:uid="{00000000-0005-0000-0000-0000BB130000}"/>
    <cellStyle name="Normal 2 2 2 2 2 6 3 2 3 2" xfId="15842" xr:uid="{00000000-0005-0000-0000-0000BC130000}"/>
    <cellStyle name="Normal 2 2 2 2 2 6 3 2 3 2 2" xfId="32138" xr:uid="{00000000-0005-0000-0000-0000BD130000}"/>
    <cellStyle name="Normal 2 2 2 2 2 6 3 2 3 3" xfId="23992" xr:uid="{00000000-0005-0000-0000-0000BE130000}"/>
    <cellStyle name="Normal 2 2 2 2 2 6 3 2 4" xfId="10543" xr:uid="{00000000-0005-0000-0000-0000BF130000}"/>
    <cellStyle name="Normal 2 2 2 2 2 6 3 2 4 2" xfId="26839" xr:uid="{00000000-0005-0000-0000-0000C0130000}"/>
    <cellStyle name="Normal 2 2 2 2 2 6 3 2 5" xfId="18693" xr:uid="{00000000-0005-0000-0000-0000C1130000}"/>
    <cellStyle name="Normal 2 2 2 2 2 6 3 3" xfId="3697" xr:uid="{00000000-0005-0000-0000-0000C2130000}"/>
    <cellStyle name="Normal 2 2 2 2 2 6 3 3 2" xfId="11843" xr:uid="{00000000-0005-0000-0000-0000C3130000}"/>
    <cellStyle name="Normal 2 2 2 2 2 6 3 3 2 2" xfId="28139" xr:uid="{00000000-0005-0000-0000-0000C4130000}"/>
    <cellStyle name="Normal 2 2 2 2 2 6 3 3 3" xfId="19993" xr:uid="{00000000-0005-0000-0000-0000C5130000}"/>
    <cellStyle name="Normal 2 2 2 2 2 6 3 4" xfId="6286" xr:uid="{00000000-0005-0000-0000-0000C6130000}"/>
    <cellStyle name="Normal 2 2 2 2 2 6 3 4 2" xfId="14432" xr:uid="{00000000-0005-0000-0000-0000C7130000}"/>
    <cellStyle name="Normal 2 2 2 2 2 6 3 4 2 2" xfId="30728" xr:uid="{00000000-0005-0000-0000-0000C8130000}"/>
    <cellStyle name="Normal 2 2 2 2 2 6 3 4 3" xfId="22582" xr:uid="{00000000-0005-0000-0000-0000C9130000}"/>
    <cellStyle name="Normal 2 2 2 2 2 6 3 5" xfId="9133" xr:uid="{00000000-0005-0000-0000-0000CA130000}"/>
    <cellStyle name="Normal 2 2 2 2 2 6 3 5 2" xfId="25429" xr:uid="{00000000-0005-0000-0000-0000CB130000}"/>
    <cellStyle name="Normal 2 2 2 2 2 6 3 6" xfId="17283" xr:uid="{00000000-0005-0000-0000-0000CC130000}"/>
    <cellStyle name="Normal 2 2 2 2 2 6 4" xfId="1692" xr:uid="{00000000-0005-0000-0000-0000CD130000}"/>
    <cellStyle name="Normal 2 2 2 2 2 6 4 2" xfId="4306" xr:uid="{00000000-0005-0000-0000-0000CE130000}"/>
    <cellStyle name="Normal 2 2 2 2 2 6 4 2 2" xfId="12452" xr:uid="{00000000-0005-0000-0000-0000CF130000}"/>
    <cellStyle name="Normal 2 2 2 2 2 6 4 2 2 2" xfId="28748" xr:uid="{00000000-0005-0000-0000-0000D0130000}"/>
    <cellStyle name="Normal 2 2 2 2 2 6 4 2 3" xfId="20602" xr:uid="{00000000-0005-0000-0000-0000D1130000}"/>
    <cellStyle name="Normal 2 2 2 2 2 6 4 3" xfId="6991" xr:uid="{00000000-0005-0000-0000-0000D2130000}"/>
    <cellStyle name="Normal 2 2 2 2 2 6 4 3 2" xfId="15137" xr:uid="{00000000-0005-0000-0000-0000D3130000}"/>
    <cellStyle name="Normal 2 2 2 2 2 6 4 3 2 2" xfId="31433" xr:uid="{00000000-0005-0000-0000-0000D4130000}"/>
    <cellStyle name="Normal 2 2 2 2 2 6 4 3 3" xfId="23287" xr:uid="{00000000-0005-0000-0000-0000D5130000}"/>
    <cellStyle name="Normal 2 2 2 2 2 6 4 4" xfId="9838" xr:uid="{00000000-0005-0000-0000-0000D6130000}"/>
    <cellStyle name="Normal 2 2 2 2 2 6 4 4 2" xfId="26134" xr:uid="{00000000-0005-0000-0000-0000D7130000}"/>
    <cellStyle name="Normal 2 2 2 2 2 6 4 5" xfId="17988" xr:uid="{00000000-0005-0000-0000-0000D8130000}"/>
    <cellStyle name="Normal 2 2 2 2 2 6 5" xfId="3088" xr:uid="{00000000-0005-0000-0000-0000D9130000}"/>
    <cellStyle name="Normal 2 2 2 2 2 6 5 2" xfId="11234" xr:uid="{00000000-0005-0000-0000-0000DA130000}"/>
    <cellStyle name="Normal 2 2 2 2 2 6 5 2 2" xfId="27530" xr:uid="{00000000-0005-0000-0000-0000DB130000}"/>
    <cellStyle name="Normal 2 2 2 2 2 6 5 3" xfId="19384" xr:uid="{00000000-0005-0000-0000-0000DC130000}"/>
    <cellStyle name="Normal 2 2 2 2 2 6 6" xfId="5581" xr:uid="{00000000-0005-0000-0000-0000DD130000}"/>
    <cellStyle name="Normal 2 2 2 2 2 6 6 2" xfId="13727" xr:uid="{00000000-0005-0000-0000-0000DE130000}"/>
    <cellStyle name="Normal 2 2 2 2 2 6 6 2 2" xfId="30023" xr:uid="{00000000-0005-0000-0000-0000DF130000}"/>
    <cellStyle name="Normal 2 2 2 2 2 6 6 3" xfId="21877" xr:uid="{00000000-0005-0000-0000-0000E0130000}"/>
    <cellStyle name="Normal 2 2 2 2 2 6 7" xfId="8428" xr:uid="{00000000-0005-0000-0000-0000E1130000}"/>
    <cellStyle name="Normal 2 2 2 2 2 6 7 2" xfId="24724" xr:uid="{00000000-0005-0000-0000-0000E2130000}"/>
    <cellStyle name="Normal 2 2 2 2 2 6 8" xfId="16578" xr:uid="{00000000-0005-0000-0000-0000E3130000}"/>
    <cellStyle name="Normal 2 2 2 2 2 7" xfId="371" xr:uid="{00000000-0005-0000-0000-0000E4130000}"/>
    <cellStyle name="Normal 2 2 2 2 2 7 2" xfId="1077" xr:uid="{00000000-0005-0000-0000-0000E5130000}"/>
    <cellStyle name="Normal 2 2 2 2 2 7 2 2" xfId="2487" xr:uid="{00000000-0005-0000-0000-0000E6130000}"/>
    <cellStyle name="Normal 2 2 2 2 2 7 2 2 2" xfId="4989" xr:uid="{00000000-0005-0000-0000-0000E7130000}"/>
    <cellStyle name="Normal 2 2 2 2 2 7 2 2 2 2" xfId="13135" xr:uid="{00000000-0005-0000-0000-0000E8130000}"/>
    <cellStyle name="Normal 2 2 2 2 2 7 2 2 2 2 2" xfId="29431" xr:uid="{00000000-0005-0000-0000-0000E9130000}"/>
    <cellStyle name="Normal 2 2 2 2 2 7 2 2 2 3" xfId="21285" xr:uid="{00000000-0005-0000-0000-0000EA130000}"/>
    <cellStyle name="Normal 2 2 2 2 2 7 2 2 3" xfId="7786" xr:uid="{00000000-0005-0000-0000-0000EB130000}"/>
    <cellStyle name="Normal 2 2 2 2 2 7 2 2 3 2" xfId="15932" xr:uid="{00000000-0005-0000-0000-0000EC130000}"/>
    <cellStyle name="Normal 2 2 2 2 2 7 2 2 3 2 2" xfId="32228" xr:uid="{00000000-0005-0000-0000-0000ED130000}"/>
    <cellStyle name="Normal 2 2 2 2 2 7 2 2 3 3" xfId="24082" xr:uid="{00000000-0005-0000-0000-0000EE130000}"/>
    <cellStyle name="Normal 2 2 2 2 2 7 2 2 4" xfId="10633" xr:uid="{00000000-0005-0000-0000-0000EF130000}"/>
    <cellStyle name="Normal 2 2 2 2 2 7 2 2 4 2" xfId="26929" xr:uid="{00000000-0005-0000-0000-0000F0130000}"/>
    <cellStyle name="Normal 2 2 2 2 2 7 2 2 5" xfId="18783" xr:uid="{00000000-0005-0000-0000-0000F1130000}"/>
    <cellStyle name="Normal 2 2 2 2 2 7 2 3" xfId="3771" xr:uid="{00000000-0005-0000-0000-0000F2130000}"/>
    <cellStyle name="Normal 2 2 2 2 2 7 2 3 2" xfId="11917" xr:uid="{00000000-0005-0000-0000-0000F3130000}"/>
    <cellStyle name="Normal 2 2 2 2 2 7 2 3 2 2" xfId="28213" xr:uid="{00000000-0005-0000-0000-0000F4130000}"/>
    <cellStyle name="Normal 2 2 2 2 2 7 2 3 3" xfId="20067" xr:uid="{00000000-0005-0000-0000-0000F5130000}"/>
    <cellStyle name="Normal 2 2 2 2 2 7 2 4" xfId="6376" xr:uid="{00000000-0005-0000-0000-0000F6130000}"/>
    <cellStyle name="Normal 2 2 2 2 2 7 2 4 2" xfId="14522" xr:uid="{00000000-0005-0000-0000-0000F7130000}"/>
    <cellStyle name="Normal 2 2 2 2 2 7 2 4 2 2" xfId="30818" xr:uid="{00000000-0005-0000-0000-0000F8130000}"/>
    <cellStyle name="Normal 2 2 2 2 2 7 2 4 3" xfId="22672" xr:uid="{00000000-0005-0000-0000-0000F9130000}"/>
    <cellStyle name="Normal 2 2 2 2 2 7 2 5" xfId="9223" xr:uid="{00000000-0005-0000-0000-0000FA130000}"/>
    <cellStyle name="Normal 2 2 2 2 2 7 2 5 2" xfId="25519" xr:uid="{00000000-0005-0000-0000-0000FB130000}"/>
    <cellStyle name="Normal 2 2 2 2 2 7 2 6" xfId="17373" xr:uid="{00000000-0005-0000-0000-0000FC130000}"/>
    <cellStyle name="Normal 2 2 2 2 2 7 3" xfId="1782" xr:uid="{00000000-0005-0000-0000-0000FD130000}"/>
    <cellStyle name="Normal 2 2 2 2 2 7 3 2" xfId="4380" xr:uid="{00000000-0005-0000-0000-0000FE130000}"/>
    <cellStyle name="Normal 2 2 2 2 2 7 3 2 2" xfId="12526" xr:uid="{00000000-0005-0000-0000-0000FF130000}"/>
    <cellStyle name="Normal 2 2 2 2 2 7 3 2 2 2" xfId="28822" xr:uid="{00000000-0005-0000-0000-000000140000}"/>
    <cellStyle name="Normal 2 2 2 2 2 7 3 2 3" xfId="20676" xr:uid="{00000000-0005-0000-0000-000001140000}"/>
    <cellStyle name="Normal 2 2 2 2 2 7 3 3" xfId="7081" xr:uid="{00000000-0005-0000-0000-000002140000}"/>
    <cellStyle name="Normal 2 2 2 2 2 7 3 3 2" xfId="15227" xr:uid="{00000000-0005-0000-0000-000003140000}"/>
    <cellStyle name="Normal 2 2 2 2 2 7 3 3 2 2" xfId="31523" xr:uid="{00000000-0005-0000-0000-000004140000}"/>
    <cellStyle name="Normal 2 2 2 2 2 7 3 3 3" xfId="23377" xr:uid="{00000000-0005-0000-0000-000005140000}"/>
    <cellStyle name="Normal 2 2 2 2 2 7 3 4" xfId="9928" xr:uid="{00000000-0005-0000-0000-000006140000}"/>
    <cellStyle name="Normal 2 2 2 2 2 7 3 4 2" xfId="26224" xr:uid="{00000000-0005-0000-0000-000007140000}"/>
    <cellStyle name="Normal 2 2 2 2 2 7 3 5" xfId="18078" xr:uid="{00000000-0005-0000-0000-000008140000}"/>
    <cellStyle name="Normal 2 2 2 2 2 7 4" xfId="3162" xr:uid="{00000000-0005-0000-0000-000009140000}"/>
    <cellStyle name="Normal 2 2 2 2 2 7 4 2" xfId="11308" xr:uid="{00000000-0005-0000-0000-00000A140000}"/>
    <cellStyle name="Normal 2 2 2 2 2 7 4 2 2" xfId="27604" xr:uid="{00000000-0005-0000-0000-00000B140000}"/>
    <cellStyle name="Normal 2 2 2 2 2 7 4 3" xfId="19458" xr:uid="{00000000-0005-0000-0000-00000C140000}"/>
    <cellStyle name="Normal 2 2 2 2 2 7 5" xfId="5671" xr:uid="{00000000-0005-0000-0000-00000D140000}"/>
    <cellStyle name="Normal 2 2 2 2 2 7 5 2" xfId="13817" xr:uid="{00000000-0005-0000-0000-00000E140000}"/>
    <cellStyle name="Normal 2 2 2 2 2 7 5 2 2" xfId="30113" xr:uid="{00000000-0005-0000-0000-00000F140000}"/>
    <cellStyle name="Normal 2 2 2 2 2 7 5 3" xfId="21967" xr:uid="{00000000-0005-0000-0000-000010140000}"/>
    <cellStyle name="Normal 2 2 2 2 2 7 6" xfId="8518" xr:uid="{00000000-0005-0000-0000-000011140000}"/>
    <cellStyle name="Normal 2 2 2 2 2 7 6 2" xfId="24814" xr:uid="{00000000-0005-0000-0000-000012140000}"/>
    <cellStyle name="Normal 2 2 2 2 2 7 7" xfId="16668" xr:uid="{00000000-0005-0000-0000-000013140000}"/>
    <cellStyle name="Normal 2 2 2 2 2 8" xfId="733" xr:uid="{00000000-0005-0000-0000-000014140000}"/>
    <cellStyle name="Normal 2 2 2 2 2 8 2" xfId="2143" xr:uid="{00000000-0005-0000-0000-000015140000}"/>
    <cellStyle name="Normal 2 2 2 2 2 8 2 2" xfId="4693" xr:uid="{00000000-0005-0000-0000-000016140000}"/>
    <cellStyle name="Normal 2 2 2 2 2 8 2 2 2" xfId="12839" xr:uid="{00000000-0005-0000-0000-000017140000}"/>
    <cellStyle name="Normal 2 2 2 2 2 8 2 2 2 2" xfId="29135" xr:uid="{00000000-0005-0000-0000-000018140000}"/>
    <cellStyle name="Normal 2 2 2 2 2 8 2 2 3" xfId="20989" xr:uid="{00000000-0005-0000-0000-000019140000}"/>
    <cellStyle name="Normal 2 2 2 2 2 8 2 3" xfId="7442" xr:uid="{00000000-0005-0000-0000-00001A140000}"/>
    <cellStyle name="Normal 2 2 2 2 2 8 2 3 2" xfId="15588" xr:uid="{00000000-0005-0000-0000-00001B140000}"/>
    <cellStyle name="Normal 2 2 2 2 2 8 2 3 2 2" xfId="31884" xr:uid="{00000000-0005-0000-0000-00001C140000}"/>
    <cellStyle name="Normal 2 2 2 2 2 8 2 3 3" xfId="23738" xr:uid="{00000000-0005-0000-0000-00001D140000}"/>
    <cellStyle name="Normal 2 2 2 2 2 8 2 4" xfId="10289" xr:uid="{00000000-0005-0000-0000-00001E140000}"/>
    <cellStyle name="Normal 2 2 2 2 2 8 2 4 2" xfId="26585" xr:uid="{00000000-0005-0000-0000-00001F140000}"/>
    <cellStyle name="Normal 2 2 2 2 2 8 2 5" xfId="18439" xr:uid="{00000000-0005-0000-0000-000020140000}"/>
    <cellStyle name="Normal 2 2 2 2 2 8 3" xfId="3475" xr:uid="{00000000-0005-0000-0000-000021140000}"/>
    <cellStyle name="Normal 2 2 2 2 2 8 3 2" xfId="11621" xr:uid="{00000000-0005-0000-0000-000022140000}"/>
    <cellStyle name="Normal 2 2 2 2 2 8 3 2 2" xfId="27917" xr:uid="{00000000-0005-0000-0000-000023140000}"/>
    <cellStyle name="Normal 2 2 2 2 2 8 3 3" xfId="19771" xr:uid="{00000000-0005-0000-0000-000024140000}"/>
    <cellStyle name="Normal 2 2 2 2 2 8 4" xfId="6032" xr:uid="{00000000-0005-0000-0000-000025140000}"/>
    <cellStyle name="Normal 2 2 2 2 2 8 4 2" xfId="14178" xr:uid="{00000000-0005-0000-0000-000026140000}"/>
    <cellStyle name="Normal 2 2 2 2 2 8 4 2 2" xfId="30474" xr:uid="{00000000-0005-0000-0000-000027140000}"/>
    <cellStyle name="Normal 2 2 2 2 2 8 4 3" xfId="22328" xr:uid="{00000000-0005-0000-0000-000028140000}"/>
    <cellStyle name="Normal 2 2 2 2 2 8 5" xfId="8879" xr:uid="{00000000-0005-0000-0000-000029140000}"/>
    <cellStyle name="Normal 2 2 2 2 2 8 5 2" xfId="25175" xr:uid="{00000000-0005-0000-0000-00002A140000}"/>
    <cellStyle name="Normal 2 2 2 2 2 8 6" xfId="17029" xr:uid="{00000000-0005-0000-0000-00002B140000}"/>
    <cellStyle name="Normal 2 2 2 2 2 9" xfId="1438" xr:uid="{00000000-0005-0000-0000-00002C140000}"/>
    <cellStyle name="Normal 2 2 2 2 2 9 2" xfId="4084" xr:uid="{00000000-0005-0000-0000-00002D140000}"/>
    <cellStyle name="Normal 2 2 2 2 2 9 2 2" xfId="12230" xr:uid="{00000000-0005-0000-0000-00002E140000}"/>
    <cellStyle name="Normal 2 2 2 2 2 9 2 2 2" xfId="28526" xr:uid="{00000000-0005-0000-0000-00002F140000}"/>
    <cellStyle name="Normal 2 2 2 2 2 9 2 3" xfId="20380" xr:uid="{00000000-0005-0000-0000-000030140000}"/>
    <cellStyle name="Normal 2 2 2 2 2 9 3" xfId="6737" xr:uid="{00000000-0005-0000-0000-000031140000}"/>
    <cellStyle name="Normal 2 2 2 2 2 9 3 2" xfId="14883" xr:uid="{00000000-0005-0000-0000-000032140000}"/>
    <cellStyle name="Normal 2 2 2 2 2 9 3 2 2" xfId="31179" xr:uid="{00000000-0005-0000-0000-000033140000}"/>
    <cellStyle name="Normal 2 2 2 2 2 9 3 3" xfId="23033" xr:uid="{00000000-0005-0000-0000-000034140000}"/>
    <cellStyle name="Normal 2 2 2 2 2 9 4" xfId="9584" xr:uid="{00000000-0005-0000-0000-000035140000}"/>
    <cellStyle name="Normal 2 2 2 2 2 9 4 2" xfId="25880" xr:uid="{00000000-0005-0000-0000-000036140000}"/>
    <cellStyle name="Normal 2 2 2 2 2 9 5" xfId="17734" xr:uid="{00000000-0005-0000-0000-000037140000}"/>
    <cellStyle name="Normal 2 2 2 2 3" xfId="38" xr:uid="{00000000-0005-0000-0000-000038140000}"/>
    <cellStyle name="Normal 2 2 2 2 3 10" xfId="5338" xr:uid="{00000000-0005-0000-0000-000039140000}"/>
    <cellStyle name="Normal 2 2 2 2 3 10 2" xfId="13484" xr:uid="{00000000-0005-0000-0000-00003A140000}"/>
    <cellStyle name="Normal 2 2 2 2 3 10 2 2" xfId="29780" xr:uid="{00000000-0005-0000-0000-00003B140000}"/>
    <cellStyle name="Normal 2 2 2 2 3 10 3" xfId="21634" xr:uid="{00000000-0005-0000-0000-00003C140000}"/>
    <cellStyle name="Normal 2 2 2 2 3 11" xfId="8185" xr:uid="{00000000-0005-0000-0000-00003D140000}"/>
    <cellStyle name="Normal 2 2 2 2 3 11 2" xfId="24481" xr:uid="{00000000-0005-0000-0000-00003E140000}"/>
    <cellStyle name="Normal 2 2 2 2 3 12" xfId="16335" xr:uid="{00000000-0005-0000-0000-00003F140000}"/>
    <cellStyle name="Normal 2 2 2 2 3 2" xfId="82" xr:uid="{00000000-0005-0000-0000-000040140000}"/>
    <cellStyle name="Normal 2 2 2 2 3 2 10" xfId="8229" xr:uid="{00000000-0005-0000-0000-000041140000}"/>
    <cellStyle name="Normal 2 2 2 2 3 2 10 2" xfId="24525" xr:uid="{00000000-0005-0000-0000-000042140000}"/>
    <cellStyle name="Normal 2 2 2 2 3 2 11" xfId="16379" xr:uid="{00000000-0005-0000-0000-000043140000}"/>
    <cellStyle name="Normal 2 2 2 2 3 2 2" xfId="172" xr:uid="{00000000-0005-0000-0000-000044140000}"/>
    <cellStyle name="Normal 2 2 2 2 3 2 2 2" xfId="516" xr:uid="{00000000-0005-0000-0000-000045140000}"/>
    <cellStyle name="Normal 2 2 2 2 3 2 2 2 2" xfId="1222" xr:uid="{00000000-0005-0000-0000-000046140000}"/>
    <cellStyle name="Normal 2 2 2 2 3 2 2 2 2 2" xfId="2632" xr:uid="{00000000-0005-0000-0000-000047140000}"/>
    <cellStyle name="Normal 2 2 2 2 3 2 2 2 2 2 2" xfId="5108" xr:uid="{00000000-0005-0000-0000-000048140000}"/>
    <cellStyle name="Normal 2 2 2 2 3 2 2 2 2 2 2 2" xfId="13254" xr:uid="{00000000-0005-0000-0000-000049140000}"/>
    <cellStyle name="Normal 2 2 2 2 3 2 2 2 2 2 2 2 2" xfId="29550" xr:uid="{00000000-0005-0000-0000-00004A140000}"/>
    <cellStyle name="Normal 2 2 2 2 3 2 2 2 2 2 2 3" xfId="21404" xr:uid="{00000000-0005-0000-0000-00004B140000}"/>
    <cellStyle name="Normal 2 2 2 2 3 2 2 2 2 2 3" xfId="7931" xr:uid="{00000000-0005-0000-0000-00004C140000}"/>
    <cellStyle name="Normal 2 2 2 2 3 2 2 2 2 2 3 2" xfId="16077" xr:uid="{00000000-0005-0000-0000-00004D140000}"/>
    <cellStyle name="Normal 2 2 2 2 3 2 2 2 2 2 3 2 2" xfId="32373" xr:uid="{00000000-0005-0000-0000-00004E140000}"/>
    <cellStyle name="Normal 2 2 2 2 3 2 2 2 2 2 3 3" xfId="24227" xr:uid="{00000000-0005-0000-0000-00004F140000}"/>
    <cellStyle name="Normal 2 2 2 2 3 2 2 2 2 2 4" xfId="10778" xr:uid="{00000000-0005-0000-0000-000050140000}"/>
    <cellStyle name="Normal 2 2 2 2 3 2 2 2 2 2 4 2" xfId="27074" xr:uid="{00000000-0005-0000-0000-000051140000}"/>
    <cellStyle name="Normal 2 2 2 2 3 2 2 2 2 2 5" xfId="18928" xr:uid="{00000000-0005-0000-0000-000052140000}"/>
    <cellStyle name="Normal 2 2 2 2 3 2 2 2 2 3" xfId="3890" xr:uid="{00000000-0005-0000-0000-000053140000}"/>
    <cellStyle name="Normal 2 2 2 2 3 2 2 2 2 3 2" xfId="12036" xr:uid="{00000000-0005-0000-0000-000054140000}"/>
    <cellStyle name="Normal 2 2 2 2 3 2 2 2 2 3 2 2" xfId="28332" xr:uid="{00000000-0005-0000-0000-000055140000}"/>
    <cellStyle name="Normal 2 2 2 2 3 2 2 2 2 3 3" xfId="20186" xr:uid="{00000000-0005-0000-0000-000056140000}"/>
    <cellStyle name="Normal 2 2 2 2 3 2 2 2 2 4" xfId="6521" xr:uid="{00000000-0005-0000-0000-000057140000}"/>
    <cellStyle name="Normal 2 2 2 2 3 2 2 2 2 4 2" xfId="14667" xr:uid="{00000000-0005-0000-0000-000058140000}"/>
    <cellStyle name="Normal 2 2 2 2 3 2 2 2 2 4 2 2" xfId="30963" xr:uid="{00000000-0005-0000-0000-000059140000}"/>
    <cellStyle name="Normal 2 2 2 2 3 2 2 2 2 4 3" xfId="22817" xr:uid="{00000000-0005-0000-0000-00005A140000}"/>
    <cellStyle name="Normal 2 2 2 2 3 2 2 2 2 5" xfId="9368" xr:uid="{00000000-0005-0000-0000-00005B140000}"/>
    <cellStyle name="Normal 2 2 2 2 3 2 2 2 2 5 2" xfId="25664" xr:uid="{00000000-0005-0000-0000-00005C140000}"/>
    <cellStyle name="Normal 2 2 2 2 3 2 2 2 2 6" xfId="17518" xr:uid="{00000000-0005-0000-0000-00005D140000}"/>
    <cellStyle name="Normal 2 2 2 2 3 2 2 2 3" xfId="1927" xr:uid="{00000000-0005-0000-0000-00005E140000}"/>
    <cellStyle name="Normal 2 2 2 2 3 2 2 2 3 2" xfId="4499" xr:uid="{00000000-0005-0000-0000-00005F140000}"/>
    <cellStyle name="Normal 2 2 2 2 3 2 2 2 3 2 2" xfId="12645" xr:uid="{00000000-0005-0000-0000-000060140000}"/>
    <cellStyle name="Normal 2 2 2 2 3 2 2 2 3 2 2 2" xfId="28941" xr:uid="{00000000-0005-0000-0000-000061140000}"/>
    <cellStyle name="Normal 2 2 2 2 3 2 2 2 3 2 3" xfId="20795" xr:uid="{00000000-0005-0000-0000-000062140000}"/>
    <cellStyle name="Normal 2 2 2 2 3 2 2 2 3 3" xfId="7226" xr:uid="{00000000-0005-0000-0000-000063140000}"/>
    <cellStyle name="Normal 2 2 2 2 3 2 2 2 3 3 2" xfId="15372" xr:uid="{00000000-0005-0000-0000-000064140000}"/>
    <cellStyle name="Normal 2 2 2 2 3 2 2 2 3 3 2 2" xfId="31668" xr:uid="{00000000-0005-0000-0000-000065140000}"/>
    <cellStyle name="Normal 2 2 2 2 3 2 2 2 3 3 3" xfId="23522" xr:uid="{00000000-0005-0000-0000-000066140000}"/>
    <cellStyle name="Normal 2 2 2 2 3 2 2 2 3 4" xfId="10073" xr:uid="{00000000-0005-0000-0000-000067140000}"/>
    <cellStyle name="Normal 2 2 2 2 3 2 2 2 3 4 2" xfId="26369" xr:uid="{00000000-0005-0000-0000-000068140000}"/>
    <cellStyle name="Normal 2 2 2 2 3 2 2 2 3 5" xfId="18223" xr:uid="{00000000-0005-0000-0000-000069140000}"/>
    <cellStyle name="Normal 2 2 2 2 3 2 2 2 4" xfId="3281" xr:uid="{00000000-0005-0000-0000-00006A140000}"/>
    <cellStyle name="Normal 2 2 2 2 3 2 2 2 4 2" xfId="11427" xr:uid="{00000000-0005-0000-0000-00006B140000}"/>
    <cellStyle name="Normal 2 2 2 2 3 2 2 2 4 2 2" xfId="27723" xr:uid="{00000000-0005-0000-0000-00006C140000}"/>
    <cellStyle name="Normal 2 2 2 2 3 2 2 2 4 3" xfId="19577" xr:uid="{00000000-0005-0000-0000-00006D140000}"/>
    <cellStyle name="Normal 2 2 2 2 3 2 2 2 5" xfId="5816" xr:uid="{00000000-0005-0000-0000-00006E140000}"/>
    <cellStyle name="Normal 2 2 2 2 3 2 2 2 5 2" xfId="13962" xr:uid="{00000000-0005-0000-0000-00006F140000}"/>
    <cellStyle name="Normal 2 2 2 2 3 2 2 2 5 2 2" xfId="30258" xr:uid="{00000000-0005-0000-0000-000070140000}"/>
    <cellStyle name="Normal 2 2 2 2 3 2 2 2 5 3" xfId="22112" xr:uid="{00000000-0005-0000-0000-000071140000}"/>
    <cellStyle name="Normal 2 2 2 2 3 2 2 2 6" xfId="8663" xr:uid="{00000000-0005-0000-0000-000072140000}"/>
    <cellStyle name="Normal 2 2 2 2 3 2 2 2 6 2" xfId="24959" xr:uid="{00000000-0005-0000-0000-000073140000}"/>
    <cellStyle name="Normal 2 2 2 2 3 2 2 2 7" xfId="16813" xr:uid="{00000000-0005-0000-0000-000074140000}"/>
    <cellStyle name="Normal 2 2 2 2 3 2 2 3" xfId="878" xr:uid="{00000000-0005-0000-0000-000075140000}"/>
    <cellStyle name="Normal 2 2 2 2 3 2 2 3 2" xfId="2288" xr:uid="{00000000-0005-0000-0000-000076140000}"/>
    <cellStyle name="Normal 2 2 2 2 3 2 2 3 2 2" xfId="4812" xr:uid="{00000000-0005-0000-0000-000077140000}"/>
    <cellStyle name="Normal 2 2 2 2 3 2 2 3 2 2 2" xfId="12958" xr:uid="{00000000-0005-0000-0000-000078140000}"/>
    <cellStyle name="Normal 2 2 2 2 3 2 2 3 2 2 2 2" xfId="29254" xr:uid="{00000000-0005-0000-0000-000079140000}"/>
    <cellStyle name="Normal 2 2 2 2 3 2 2 3 2 2 3" xfId="21108" xr:uid="{00000000-0005-0000-0000-00007A140000}"/>
    <cellStyle name="Normal 2 2 2 2 3 2 2 3 2 3" xfId="7587" xr:uid="{00000000-0005-0000-0000-00007B140000}"/>
    <cellStyle name="Normal 2 2 2 2 3 2 2 3 2 3 2" xfId="15733" xr:uid="{00000000-0005-0000-0000-00007C140000}"/>
    <cellStyle name="Normal 2 2 2 2 3 2 2 3 2 3 2 2" xfId="32029" xr:uid="{00000000-0005-0000-0000-00007D140000}"/>
    <cellStyle name="Normal 2 2 2 2 3 2 2 3 2 3 3" xfId="23883" xr:uid="{00000000-0005-0000-0000-00007E140000}"/>
    <cellStyle name="Normal 2 2 2 2 3 2 2 3 2 4" xfId="10434" xr:uid="{00000000-0005-0000-0000-00007F140000}"/>
    <cellStyle name="Normal 2 2 2 2 3 2 2 3 2 4 2" xfId="26730" xr:uid="{00000000-0005-0000-0000-000080140000}"/>
    <cellStyle name="Normal 2 2 2 2 3 2 2 3 2 5" xfId="18584" xr:uid="{00000000-0005-0000-0000-000081140000}"/>
    <cellStyle name="Normal 2 2 2 2 3 2 2 3 3" xfId="3594" xr:uid="{00000000-0005-0000-0000-000082140000}"/>
    <cellStyle name="Normal 2 2 2 2 3 2 2 3 3 2" xfId="11740" xr:uid="{00000000-0005-0000-0000-000083140000}"/>
    <cellStyle name="Normal 2 2 2 2 3 2 2 3 3 2 2" xfId="28036" xr:uid="{00000000-0005-0000-0000-000084140000}"/>
    <cellStyle name="Normal 2 2 2 2 3 2 2 3 3 3" xfId="19890" xr:uid="{00000000-0005-0000-0000-000085140000}"/>
    <cellStyle name="Normal 2 2 2 2 3 2 2 3 4" xfId="6177" xr:uid="{00000000-0005-0000-0000-000086140000}"/>
    <cellStyle name="Normal 2 2 2 2 3 2 2 3 4 2" xfId="14323" xr:uid="{00000000-0005-0000-0000-000087140000}"/>
    <cellStyle name="Normal 2 2 2 2 3 2 2 3 4 2 2" xfId="30619" xr:uid="{00000000-0005-0000-0000-000088140000}"/>
    <cellStyle name="Normal 2 2 2 2 3 2 2 3 4 3" xfId="22473" xr:uid="{00000000-0005-0000-0000-000089140000}"/>
    <cellStyle name="Normal 2 2 2 2 3 2 2 3 5" xfId="9024" xr:uid="{00000000-0005-0000-0000-00008A140000}"/>
    <cellStyle name="Normal 2 2 2 2 3 2 2 3 5 2" xfId="25320" xr:uid="{00000000-0005-0000-0000-00008B140000}"/>
    <cellStyle name="Normal 2 2 2 2 3 2 2 3 6" xfId="17174" xr:uid="{00000000-0005-0000-0000-00008C140000}"/>
    <cellStyle name="Normal 2 2 2 2 3 2 2 4" xfId="1583" xr:uid="{00000000-0005-0000-0000-00008D140000}"/>
    <cellStyle name="Normal 2 2 2 2 3 2 2 4 2" xfId="4203" xr:uid="{00000000-0005-0000-0000-00008E140000}"/>
    <cellStyle name="Normal 2 2 2 2 3 2 2 4 2 2" xfId="12349" xr:uid="{00000000-0005-0000-0000-00008F140000}"/>
    <cellStyle name="Normal 2 2 2 2 3 2 2 4 2 2 2" xfId="28645" xr:uid="{00000000-0005-0000-0000-000090140000}"/>
    <cellStyle name="Normal 2 2 2 2 3 2 2 4 2 3" xfId="20499" xr:uid="{00000000-0005-0000-0000-000091140000}"/>
    <cellStyle name="Normal 2 2 2 2 3 2 2 4 3" xfId="6882" xr:uid="{00000000-0005-0000-0000-000092140000}"/>
    <cellStyle name="Normal 2 2 2 2 3 2 2 4 3 2" xfId="15028" xr:uid="{00000000-0005-0000-0000-000093140000}"/>
    <cellStyle name="Normal 2 2 2 2 3 2 2 4 3 2 2" xfId="31324" xr:uid="{00000000-0005-0000-0000-000094140000}"/>
    <cellStyle name="Normal 2 2 2 2 3 2 2 4 3 3" xfId="23178" xr:uid="{00000000-0005-0000-0000-000095140000}"/>
    <cellStyle name="Normal 2 2 2 2 3 2 2 4 4" xfId="9729" xr:uid="{00000000-0005-0000-0000-000096140000}"/>
    <cellStyle name="Normal 2 2 2 2 3 2 2 4 4 2" xfId="26025" xr:uid="{00000000-0005-0000-0000-000097140000}"/>
    <cellStyle name="Normal 2 2 2 2 3 2 2 4 5" xfId="17879" xr:uid="{00000000-0005-0000-0000-000098140000}"/>
    <cellStyle name="Normal 2 2 2 2 3 2 2 5" xfId="2985" xr:uid="{00000000-0005-0000-0000-000099140000}"/>
    <cellStyle name="Normal 2 2 2 2 3 2 2 5 2" xfId="11131" xr:uid="{00000000-0005-0000-0000-00009A140000}"/>
    <cellStyle name="Normal 2 2 2 2 3 2 2 5 2 2" xfId="27427" xr:uid="{00000000-0005-0000-0000-00009B140000}"/>
    <cellStyle name="Normal 2 2 2 2 3 2 2 5 3" xfId="19281" xr:uid="{00000000-0005-0000-0000-00009C140000}"/>
    <cellStyle name="Normal 2 2 2 2 3 2 2 6" xfId="5472" xr:uid="{00000000-0005-0000-0000-00009D140000}"/>
    <cellStyle name="Normal 2 2 2 2 3 2 2 6 2" xfId="13618" xr:uid="{00000000-0005-0000-0000-00009E140000}"/>
    <cellStyle name="Normal 2 2 2 2 3 2 2 6 2 2" xfId="29914" xr:uid="{00000000-0005-0000-0000-00009F140000}"/>
    <cellStyle name="Normal 2 2 2 2 3 2 2 6 3" xfId="21768" xr:uid="{00000000-0005-0000-0000-0000A0140000}"/>
    <cellStyle name="Normal 2 2 2 2 3 2 2 7" xfId="8319" xr:uid="{00000000-0005-0000-0000-0000A1140000}"/>
    <cellStyle name="Normal 2 2 2 2 3 2 2 7 2" xfId="24615" xr:uid="{00000000-0005-0000-0000-0000A2140000}"/>
    <cellStyle name="Normal 2 2 2 2 3 2 2 8" xfId="16469" xr:uid="{00000000-0005-0000-0000-0000A3140000}"/>
    <cellStyle name="Normal 2 2 2 2 3 2 3" xfId="248" xr:uid="{00000000-0005-0000-0000-0000A4140000}"/>
    <cellStyle name="Normal 2 2 2 2 3 2 3 2" xfId="592" xr:uid="{00000000-0005-0000-0000-0000A5140000}"/>
    <cellStyle name="Normal 2 2 2 2 3 2 3 2 2" xfId="1298" xr:uid="{00000000-0005-0000-0000-0000A6140000}"/>
    <cellStyle name="Normal 2 2 2 2 3 2 3 2 2 2" xfId="2708" xr:uid="{00000000-0005-0000-0000-0000A7140000}"/>
    <cellStyle name="Normal 2 2 2 2 3 2 3 2 2 2 2" xfId="5182" xr:uid="{00000000-0005-0000-0000-0000A8140000}"/>
    <cellStyle name="Normal 2 2 2 2 3 2 3 2 2 2 2 2" xfId="13328" xr:uid="{00000000-0005-0000-0000-0000A9140000}"/>
    <cellStyle name="Normal 2 2 2 2 3 2 3 2 2 2 2 2 2" xfId="29624" xr:uid="{00000000-0005-0000-0000-0000AA140000}"/>
    <cellStyle name="Normal 2 2 2 2 3 2 3 2 2 2 2 3" xfId="21478" xr:uid="{00000000-0005-0000-0000-0000AB140000}"/>
    <cellStyle name="Normal 2 2 2 2 3 2 3 2 2 2 3" xfId="8007" xr:uid="{00000000-0005-0000-0000-0000AC140000}"/>
    <cellStyle name="Normal 2 2 2 2 3 2 3 2 2 2 3 2" xfId="16153" xr:uid="{00000000-0005-0000-0000-0000AD140000}"/>
    <cellStyle name="Normal 2 2 2 2 3 2 3 2 2 2 3 2 2" xfId="32449" xr:uid="{00000000-0005-0000-0000-0000AE140000}"/>
    <cellStyle name="Normal 2 2 2 2 3 2 3 2 2 2 3 3" xfId="24303" xr:uid="{00000000-0005-0000-0000-0000AF140000}"/>
    <cellStyle name="Normal 2 2 2 2 3 2 3 2 2 2 4" xfId="10854" xr:uid="{00000000-0005-0000-0000-0000B0140000}"/>
    <cellStyle name="Normal 2 2 2 2 3 2 3 2 2 2 4 2" xfId="27150" xr:uid="{00000000-0005-0000-0000-0000B1140000}"/>
    <cellStyle name="Normal 2 2 2 2 3 2 3 2 2 2 5" xfId="19004" xr:uid="{00000000-0005-0000-0000-0000B2140000}"/>
    <cellStyle name="Normal 2 2 2 2 3 2 3 2 2 3" xfId="3964" xr:uid="{00000000-0005-0000-0000-0000B3140000}"/>
    <cellStyle name="Normal 2 2 2 2 3 2 3 2 2 3 2" xfId="12110" xr:uid="{00000000-0005-0000-0000-0000B4140000}"/>
    <cellStyle name="Normal 2 2 2 2 3 2 3 2 2 3 2 2" xfId="28406" xr:uid="{00000000-0005-0000-0000-0000B5140000}"/>
    <cellStyle name="Normal 2 2 2 2 3 2 3 2 2 3 3" xfId="20260" xr:uid="{00000000-0005-0000-0000-0000B6140000}"/>
    <cellStyle name="Normal 2 2 2 2 3 2 3 2 2 4" xfId="6597" xr:uid="{00000000-0005-0000-0000-0000B7140000}"/>
    <cellStyle name="Normal 2 2 2 2 3 2 3 2 2 4 2" xfId="14743" xr:uid="{00000000-0005-0000-0000-0000B8140000}"/>
    <cellStyle name="Normal 2 2 2 2 3 2 3 2 2 4 2 2" xfId="31039" xr:uid="{00000000-0005-0000-0000-0000B9140000}"/>
    <cellStyle name="Normal 2 2 2 2 3 2 3 2 2 4 3" xfId="22893" xr:uid="{00000000-0005-0000-0000-0000BA140000}"/>
    <cellStyle name="Normal 2 2 2 2 3 2 3 2 2 5" xfId="9444" xr:uid="{00000000-0005-0000-0000-0000BB140000}"/>
    <cellStyle name="Normal 2 2 2 2 3 2 3 2 2 5 2" xfId="25740" xr:uid="{00000000-0005-0000-0000-0000BC140000}"/>
    <cellStyle name="Normal 2 2 2 2 3 2 3 2 2 6" xfId="17594" xr:uid="{00000000-0005-0000-0000-0000BD140000}"/>
    <cellStyle name="Normal 2 2 2 2 3 2 3 2 3" xfId="2003" xr:uid="{00000000-0005-0000-0000-0000BE140000}"/>
    <cellStyle name="Normal 2 2 2 2 3 2 3 2 3 2" xfId="4573" xr:uid="{00000000-0005-0000-0000-0000BF140000}"/>
    <cellStyle name="Normal 2 2 2 2 3 2 3 2 3 2 2" xfId="12719" xr:uid="{00000000-0005-0000-0000-0000C0140000}"/>
    <cellStyle name="Normal 2 2 2 2 3 2 3 2 3 2 2 2" xfId="29015" xr:uid="{00000000-0005-0000-0000-0000C1140000}"/>
    <cellStyle name="Normal 2 2 2 2 3 2 3 2 3 2 3" xfId="20869" xr:uid="{00000000-0005-0000-0000-0000C2140000}"/>
    <cellStyle name="Normal 2 2 2 2 3 2 3 2 3 3" xfId="7302" xr:uid="{00000000-0005-0000-0000-0000C3140000}"/>
    <cellStyle name="Normal 2 2 2 2 3 2 3 2 3 3 2" xfId="15448" xr:uid="{00000000-0005-0000-0000-0000C4140000}"/>
    <cellStyle name="Normal 2 2 2 2 3 2 3 2 3 3 2 2" xfId="31744" xr:uid="{00000000-0005-0000-0000-0000C5140000}"/>
    <cellStyle name="Normal 2 2 2 2 3 2 3 2 3 3 3" xfId="23598" xr:uid="{00000000-0005-0000-0000-0000C6140000}"/>
    <cellStyle name="Normal 2 2 2 2 3 2 3 2 3 4" xfId="10149" xr:uid="{00000000-0005-0000-0000-0000C7140000}"/>
    <cellStyle name="Normal 2 2 2 2 3 2 3 2 3 4 2" xfId="26445" xr:uid="{00000000-0005-0000-0000-0000C8140000}"/>
    <cellStyle name="Normal 2 2 2 2 3 2 3 2 3 5" xfId="18299" xr:uid="{00000000-0005-0000-0000-0000C9140000}"/>
    <cellStyle name="Normal 2 2 2 2 3 2 3 2 4" xfId="3355" xr:uid="{00000000-0005-0000-0000-0000CA140000}"/>
    <cellStyle name="Normal 2 2 2 2 3 2 3 2 4 2" xfId="11501" xr:uid="{00000000-0005-0000-0000-0000CB140000}"/>
    <cellStyle name="Normal 2 2 2 2 3 2 3 2 4 2 2" xfId="27797" xr:uid="{00000000-0005-0000-0000-0000CC140000}"/>
    <cellStyle name="Normal 2 2 2 2 3 2 3 2 4 3" xfId="19651" xr:uid="{00000000-0005-0000-0000-0000CD140000}"/>
    <cellStyle name="Normal 2 2 2 2 3 2 3 2 5" xfId="5892" xr:uid="{00000000-0005-0000-0000-0000CE140000}"/>
    <cellStyle name="Normal 2 2 2 2 3 2 3 2 5 2" xfId="14038" xr:uid="{00000000-0005-0000-0000-0000CF140000}"/>
    <cellStyle name="Normal 2 2 2 2 3 2 3 2 5 2 2" xfId="30334" xr:uid="{00000000-0005-0000-0000-0000D0140000}"/>
    <cellStyle name="Normal 2 2 2 2 3 2 3 2 5 3" xfId="22188" xr:uid="{00000000-0005-0000-0000-0000D1140000}"/>
    <cellStyle name="Normal 2 2 2 2 3 2 3 2 6" xfId="8739" xr:uid="{00000000-0005-0000-0000-0000D2140000}"/>
    <cellStyle name="Normal 2 2 2 2 3 2 3 2 6 2" xfId="25035" xr:uid="{00000000-0005-0000-0000-0000D3140000}"/>
    <cellStyle name="Normal 2 2 2 2 3 2 3 2 7" xfId="16889" xr:uid="{00000000-0005-0000-0000-0000D4140000}"/>
    <cellStyle name="Normal 2 2 2 2 3 2 3 3" xfId="954" xr:uid="{00000000-0005-0000-0000-0000D5140000}"/>
    <cellStyle name="Normal 2 2 2 2 3 2 3 3 2" xfId="2364" xr:uid="{00000000-0005-0000-0000-0000D6140000}"/>
    <cellStyle name="Normal 2 2 2 2 3 2 3 3 2 2" xfId="4886" xr:uid="{00000000-0005-0000-0000-0000D7140000}"/>
    <cellStyle name="Normal 2 2 2 2 3 2 3 3 2 2 2" xfId="13032" xr:uid="{00000000-0005-0000-0000-0000D8140000}"/>
    <cellStyle name="Normal 2 2 2 2 3 2 3 3 2 2 2 2" xfId="29328" xr:uid="{00000000-0005-0000-0000-0000D9140000}"/>
    <cellStyle name="Normal 2 2 2 2 3 2 3 3 2 2 3" xfId="21182" xr:uid="{00000000-0005-0000-0000-0000DA140000}"/>
    <cellStyle name="Normal 2 2 2 2 3 2 3 3 2 3" xfId="7663" xr:uid="{00000000-0005-0000-0000-0000DB140000}"/>
    <cellStyle name="Normal 2 2 2 2 3 2 3 3 2 3 2" xfId="15809" xr:uid="{00000000-0005-0000-0000-0000DC140000}"/>
    <cellStyle name="Normal 2 2 2 2 3 2 3 3 2 3 2 2" xfId="32105" xr:uid="{00000000-0005-0000-0000-0000DD140000}"/>
    <cellStyle name="Normal 2 2 2 2 3 2 3 3 2 3 3" xfId="23959" xr:uid="{00000000-0005-0000-0000-0000DE140000}"/>
    <cellStyle name="Normal 2 2 2 2 3 2 3 3 2 4" xfId="10510" xr:uid="{00000000-0005-0000-0000-0000DF140000}"/>
    <cellStyle name="Normal 2 2 2 2 3 2 3 3 2 4 2" xfId="26806" xr:uid="{00000000-0005-0000-0000-0000E0140000}"/>
    <cellStyle name="Normal 2 2 2 2 3 2 3 3 2 5" xfId="18660" xr:uid="{00000000-0005-0000-0000-0000E1140000}"/>
    <cellStyle name="Normal 2 2 2 2 3 2 3 3 3" xfId="3668" xr:uid="{00000000-0005-0000-0000-0000E2140000}"/>
    <cellStyle name="Normal 2 2 2 2 3 2 3 3 3 2" xfId="11814" xr:uid="{00000000-0005-0000-0000-0000E3140000}"/>
    <cellStyle name="Normal 2 2 2 2 3 2 3 3 3 2 2" xfId="28110" xr:uid="{00000000-0005-0000-0000-0000E4140000}"/>
    <cellStyle name="Normal 2 2 2 2 3 2 3 3 3 3" xfId="19964" xr:uid="{00000000-0005-0000-0000-0000E5140000}"/>
    <cellStyle name="Normal 2 2 2 2 3 2 3 3 4" xfId="6253" xr:uid="{00000000-0005-0000-0000-0000E6140000}"/>
    <cellStyle name="Normal 2 2 2 2 3 2 3 3 4 2" xfId="14399" xr:uid="{00000000-0005-0000-0000-0000E7140000}"/>
    <cellStyle name="Normal 2 2 2 2 3 2 3 3 4 2 2" xfId="30695" xr:uid="{00000000-0005-0000-0000-0000E8140000}"/>
    <cellStyle name="Normal 2 2 2 2 3 2 3 3 4 3" xfId="22549" xr:uid="{00000000-0005-0000-0000-0000E9140000}"/>
    <cellStyle name="Normal 2 2 2 2 3 2 3 3 5" xfId="9100" xr:uid="{00000000-0005-0000-0000-0000EA140000}"/>
    <cellStyle name="Normal 2 2 2 2 3 2 3 3 5 2" xfId="25396" xr:uid="{00000000-0005-0000-0000-0000EB140000}"/>
    <cellStyle name="Normal 2 2 2 2 3 2 3 3 6" xfId="17250" xr:uid="{00000000-0005-0000-0000-0000EC140000}"/>
    <cellStyle name="Normal 2 2 2 2 3 2 3 4" xfId="1659" xr:uid="{00000000-0005-0000-0000-0000ED140000}"/>
    <cellStyle name="Normal 2 2 2 2 3 2 3 4 2" xfId="4277" xr:uid="{00000000-0005-0000-0000-0000EE140000}"/>
    <cellStyle name="Normal 2 2 2 2 3 2 3 4 2 2" xfId="12423" xr:uid="{00000000-0005-0000-0000-0000EF140000}"/>
    <cellStyle name="Normal 2 2 2 2 3 2 3 4 2 2 2" xfId="28719" xr:uid="{00000000-0005-0000-0000-0000F0140000}"/>
    <cellStyle name="Normal 2 2 2 2 3 2 3 4 2 3" xfId="20573" xr:uid="{00000000-0005-0000-0000-0000F1140000}"/>
    <cellStyle name="Normal 2 2 2 2 3 2 3 4 3" xfId="6958" xr:uid="{00000000-0005-0000-0000-0000F2140000}"/>
    <cellStyle name="Normal 2 2 2 2 3 2 3 4 3 2" xfId="15104" xr:uid="{00000000-0005-0000-0000-0000F3140000}"/>
    <cellStyle name="Normal 2 2 2 2 3 2 3 4 3 2 2" xfId="31400" xr:uid="{00000000-0005-0000-0000-0000F4140000}"/>
    <cellStyle name="Normal 2 2 2 2 3 2 3 4 3 3" xfId="23254" xr:uid="{00000000-0005-0000-0000-0000F5140000}"/>
    <cellStyle name="Normal 2 2 2 2 3 2 3 4 4" xfId="9805" xr:uid="{00000000-0005-0000-0000-0000F6140000}"/>
    <cellStyle name="Normal 2 2 2 2 3 2 3 4 4 2" xfId="26101" xr:uid="{00000000-0005-0000-0000-0000F7140000}"/>
    <cellStyle name="Normal 2 2 2 2 3 2 3 4 5" xfId="17955" xr:uid="{00000000-0005-0000-0000-0000F8140000}"/>
    <cellStyle name="Normal 2 2 2 2 3 2 3 5" xfId="3059" xr:uid="{00000000-0005-0000-0000-0000F9140000}"/>
    <cellStyle name="Normal 2 2 2 2 3 2 3 5 2" xfId="11205" xr:uid="{00000000-0005-0000-0000-0000FA140000}"/>
    <cellStyle name="Normal 2 2 2 2 3 2 3 5 2 2" xfId="27501" xr:uid="{00000000-0005-0000-0000-0000FB140000}"/>
    <cellStyle name="Normal 2 2 2 2 3 2 3 5 3" xfId="19355" xr:uid="{00000000-0005-0000-0000-0000FC140000}"/>
    <cellStyle name="Normal 2 2 2 2 3 2 3 6" xfId="5548" xr:uid="{00000000-0005-0000-0000-0000FD140000}"/>
    <cellStyle name="Normal 2 2 2 2 3 2 3 6 2" xfId="13694" xr:uid="{00000000-0005-0000-0000-0000FE140000}"/>
    <cellStyle name="Normal 2 2 2 2 3 2 3 6 2 2" xfId="29990" xr:uid="{00000000-0005-0000-0000-0000FF140000}"/>
    <cellStyle name="Normal 2 2 2 2 3 2 3 6 3" xfId="21844" xr:uid="{00000000-0005-0000-0000-000000150000}"/>
    <cellStyle name="Normal 2 2 2 2 3 2 3 7" xfId="8395" xr:uid="{00000000-0005-0000-0000-000001150000}"/>
    <cellStyle name="Normal 2 2 2 2 3 2 3 7 2" xfId="24691" xr:uid="{00000000-0005-0000-0000-000002150000}"/>
    <cellStyle name="Normal 2 2 2 2 3 2 3 8" xfId="16545" xr:uid="{00000000-0005-0000-0000-000003150000}"/>
    <cellStyle name="Normal 2 2 2 2 3 2 4" xfId="336" xr:uid="{00000000-0005-0000-0000-000004150000}"/>
    <cellStyle name="Normal 2 2 2 2 3 2 4 2" xfId="680" xr:uid="{00000000-0005-0000-0000-000005150000}"/>
    <cellStyle name="Normal 2 2 2 2 3 2 4 2 2" xfId="1386" xr:uid="{00000000-0005-0000-0000-000006150000}"/>
    <cellStyle name="Normal 2 2 2 2 3 2 4 2 2 2" xfId="2796" xr:uid="{00000000-0005-0000-0000-000007150000}"/>
    <cellStyle name="Normal 2 2 2 2 3 2 4 2 2 2 2" xfId="5256" xr:uid="{00000000-0005-0000-0000-000008150000}"/>
    <cellStyle name="Normal 2 2 2 2 3 2 4 2 2 2 2 2" xfId="13402" xr:uid="{00000000-0005-0000-0000-000009150000}"/>
    <cellStyle name="Normal 2 2 2 2 3 2 4 2 2 2 2 2 2" xfId="29698" xr:uid="{00000000-0005-0000-0000-00000A150000}"/>
    <cellStyle name="Normal 2 2 2 2 3 2 4 2 2 2 2 3" xfId="21552" xr:uid="{00000000-0005-0000-0000-00000B150000}"/>
    <cellStyle name="Normal 2 2 2 2 3 2 4 2 2 2 3" xfId="8095" xr:uid="{00000000-0005-0000-0000-00000C150000}"/>
    <cellStyle name="Normal 2 2 2 2 3 2 4 2 2 2 3 2" xfId="16241" xr:uid="{00000000-0005-0000-0000-00000D150000}"/>
    <cellStyle name="Normal 2 2 2 2 3 2 4 2 2 2 3 2 2" xfId="32537" xr:uid="{00000000-0005-0000-0000-00000E150000}"/>
    <cellStyle name="Normal 2 2 2 2 3 2 4 2 2 2 3 3" xfId="24391" xr:uid="{00000000-0005-0000-0000-00000F150000}"/>
    <cellStyle name="Normal 2 2 2 2 3 2 4 2 2 2 4" xfId="10942" xr:uid="{00000000-0005-0000-0000-000010150000}"/>
    <cellStyle name="Normal 2 2 2 2 3 2 4 2 2 2 4 2" xfId="27238" xr:uid="{00000000-0005-0000-0000-000011150000}"/>
    <cellStyle name="Normal 2 2 2 2 3 2 4 2 2 2 5" xfId="19092" xr:uid="{00000000-0005-0000-0000-000012150000}"/>
    <cellStyle name="Normal 2 2 2 2 3 2 4 2 2 3" xfId="4038" xr:uid="{00000000-0005-0000-0000-000013150000}"/>
    <cellStyle name="Normal 2 2 2 2 3 2 4 2 2 3 2" xfId="12184" xr:uid="{00000000-0005-0000-0000-000014150000}"/>
    <cellStyle name="Normal 2 2 2 2 3 2 4 2 2 3 2 2" xfId="28480" xr:uid="{00000000-0005-0000-0000-000015150000}"/>
    <cellStyle name="Normal 2 2 2 2 3 2 4 2 2 3 3" xfId="20334" xr:uid="{00000000-0005-0000-0000-000016150000}"/>
    <cellStyle name="Normal 2 2 2 2 3 2 4 2 2 4" xfId="6685" xr:uid="{00000000-0005-0000-0000-000017150000}"/>
    <cellStyle name="Normal 2 2 2 2 3 2 4 2 2 4 2" xfId="14831" xr:uid="{00000000-0005-0000-0000-000018150000}"/>
    <cellStyle name="Normal 2 2 2 2 3 2 4 2 2 4 2 2" xfId="31127" xr:uid="{00000000-0005-0000-0000-000019150000}"/>
    <cellStyle name="Normal 2 2 2 2 3 2 4 2 2 4 3" xfId="22981" xr:uid="{00000000-0005-0000-0000-00001A150000}"/>
    <cellStyle name="Normal 2 2 2 2 3 2 4 2 2 5" xfId="9532" xr:uid="{00000000-0005-0000-0000-00001B150000}"/>
    <cellStyle name="Normal 2 2 2 2 3 2 4 2 2 5 2" xfId="25828" xr:uid="{00000000-0005-0000-0000-00001C150000}"/>
    <cellStyle name="Normal 2 2 2 2 3 2 4 2 2 6" xfId="17682" xr:uid="{00000000-0005-0000-0000-00001D150000}"/>
    <cellStyle name="Normal 2 2 2 2 3 2 4 2 3" xfId="2091" xr:uid="{00000000-0005-0000-0000-00001E150000}"/>
    <cellStyle name="Normal 2 2 2 2 3 2 4 2 3 2" xfId="4647" xr:uid="{00000000-0005-0000-0000-00001F150000}"/>
    <cellStyle name="Normal 2 2 2 2 3 2 4 2 3 2 2" xfId="12793" xr:uid="{00000000-0005-0000-0000-000020150000}"/>
    <cellStyle name="Normal 2 2 2 2 3 2 4 2 3 2 2 2" xfId="29089" xr:uid="{00000000-0005-0000-0000-000021150000}"/>
    <cellStyle name="Normal 2 2 2 2 3 2 4 2 3 2 3" xfId="20943" xr:uid="{00000000-0005-0000-0000-000022150000}"/>
    <cellStyle name="Normal 2 2 2 2 3 2 4 2 3 3" xfId="7390" xr:uid="{00000000-0005-0000-0000-000023150000}"/>
    <cellStyle name="Normal 2 2 2 2 3 2 4 2 3 3 2" xfId="15536" xr:uid="{00000000-0005-0000-0000-000024150000}"/>
    <cellStyle name="Normal 2 2 2 2 3 2 4 2 3 3 2 2" xfId="31832" xr:uid="{00000000-0005-0000-0000-000025150000}"/>
    <cellStyle name="Normal 2 2 2 2 3 2 4 2 3 3 3" xfId="23686" xr:uid="{00000000-0005-0000-0000-000026150000}"/>
    <cellStyle name="Normal 2 2 2 2 3 2 4 2 3 4" xfId="10237" xr:uid="{00000000-0005-0000-0000-000027150000}"/>
    <cellStyle name="Normal 2 2 2 2 3 2 4 2 3 4 2" xfId="26533" xr:uid="{00000000-0005-0000-0000-000028150000}"/>
    <cellStyle name="Normal 2 2 2 2 3 2 4 2 3 5" xfId="18387" xr:uid="{00000000-0005-0000-0000-000029150000}"/>
    <cellStyle name="Normal 2 2 2 2 3 2 4 2 4" xfId="3429" xr:uid="{00000000-0005-0000-0000-00002A150000}"/>
    <cellStyle name="Normal 2 2 2 2 3 2 4 2 4 2" xfId="11575" xr:uid="{00000000-0005-0000-0000-00002B150000}"/>
    <cellStyle name="Normal 2 2 2 2 3 2 4 2 4 2 2" xfId="27871" xr:uid="{00000000-0005-0000-0000-00002C150000}"/>
    <cellStyle name="Normal 2 2 2 2 3 2 4 2 4 3" xfId="19725" xr:uid="{00000000-0005-0000-0000-00002D150000}"/>
    <cellStyle name="Normal 2 2 2 2 3 2 4 2 5" xfId="5980" xr:uid="{00000000-0005-0000-0000-00002E150000}"/>
    <cellStyle name="Normal 2 2 2 2 3 2 4 2 5 2" xfId="14126" xr:uid="{00000000-0005-0000-0000-00002F150000}"/>
    <cellStyle name="Normal 2 2 2 2 3 2 4 2 5 2 2" xfId="30422" xr:uid="{00000000-0005-0000-0000-000030150000}"/>
    <cellStyle name="Normal 2 2 2 2 3 2 4 2 5 3" xfId="22276" xr:uid="{00000000-0005-0000-0000-000031150000}"/>
    <cellStyle name="Normal 2 2 2 2 3 2 4 2 6" xfId="8827" xr:uid="{00000000-0005-0000-0000-000032150000}"/>
    <cellStyle name="Normal 2 2 2 2 3 2 4 2 6 2" xfId="25123" xr:uid="{00000000-0005-0000-0000-000033150000}"/>
    <cellStyle name="Normal 2 2 2 2 3 2 4 2 7" xfId="16977" xr:uid="{00000000-0005-0000-0000-000034150000}"/>
    <cellStyle name="Normal 2 2 2 2 3 2 4 3" xfId="1042" xr:uid="{00000000-0005-0000-0000-000035150000}"/>
    <cellStyle name="Normal 2 2 2 2 3 2 4 3 2" xfId="2452" xr:uid="{00000000-0005-0000-0000-000036150000}"/>
    <cellStyle name="Normal 2 2 2 2 3 2 4 3 2 2" xfId="4960" xr:uid="{00000000-0005-0000-0000-000037150000}"/>
    <cellStyle name="Normal 2 2 2 2 3 2 4 3 2 2 2" xfId="13106" xr:uid="{00000000-0005-0000-0000-000038150000}"/>
    <cellStyle name="Normal 2 2 2 2 3 2 4 3 2 2 2 2" xfId="29402" xr:uid="{00000000-0005-0000-0000-000039150000}"/>
    <cellStyle name="Normal 2 2 2 2 3 2 4 3 2 2 3" xfId="21256" xr:uid="{00000000-0005-0000-0000-00003A150000}"/>
    <cellStyle name="Normal 2 2 2 2 3 2 4 3 2 3" xfId="7751" xr:uid="{00000000-0005-0000-0000-00003B150000}"/>
    <cellStyle name="Normal 2 2 2 2 3 2 4 3 2 3 2" xfId="15897" xr:uid="{00000000-0005-0000-0000-00003C150000}"/>
    <cellStyle name="Normal 2 2 2 2 3 2 4 3 2 3 2 2" xfId="32193" xr:uid="{00000000-0005-0000-0000-00003D150000}"/>
    <cellStyle name="Normal 2 2 2 2 3 2 4 3 2 3 3" xfId="24047" xr:uid="{00000000-0005-0000-0000-00003E150000}"/>
    <cellStyle name="Normal 2 2 2 2 3 2 4 3 2 4" xfId="10598" xr:uid="{00000000-0005-0000-0000-00003F150000}"/>
    <cellStyle name="Normal 2 2 2 2 3 2 4 3 2 4 2" xfId="26894" xr:uid="{00000000-0005-0000-0000-000040150000}"/>
    <cellStyle name="Normal 2 2 2 2 3 2 4 3 2 5" xfId="18748" xr:uid="{00000000-0005-0000-0000-000041150000}"/>
    <cellStyle name="Normal 2 2 2 2 3 2 4 3 3" xfId="3742" xr:uid="{00000000-0005-0000-0000-000042150000}"/>
    <cellStyle name="Normal 2 2 2 2 3 2 4 3 3 2" xfId="11888" xr:uid="{00000000-0005-0000-0000-000043150000}"/>
    <cellStyle name="Normal 2 2 2 2 3 2 4 3 3 2 2" xfId="28184" xr:uid="{00000000-0005-0000-0000-000044150000}"/>
    <cellStyle name="Normal 2 2 2 2 3 2 4 3 3 3" xfId="20038" xr:uid="{00000000-0005-0000-0000-000045150000}"/>
    <cellStyle name="Normal 2 2 2 2 3 2 4 3 4" xfId="6341" xr:uid="{00000000-0005-0000-0000-000046150000}"/>
    <cellStyle name="Normal 2 2 2 2 3 2 4 3 4 2" xfId="14487" xr:uid="{00000000-0005-0000-0000-000047150000}"/>
    <cellStyle name="Normal 2 2 2 2 3 2 4 3 4 2 2" xfId="30783" xr:uid="{00000000-0005-0000-0000-000048150000}"/>
    <cellStyle name="Normal 2 2 2 2 3 2 4 3 4 3" xfId="22637" xr:uid="{00000000-0005-0000-0000-000049150000}"/>
    <cellStyle name="Normal 2 2 2 2 3 2 4 3 5" xfId="9188" xr:uid="{00000000-0005-0000-0000-00004A150000}"/>
    <cellStyle name="Normal 2 2 2 2 3 2 4 3 5 2" xfId="25484" xr:uid="{00000000-0005-0000-0000-00004B150000}"/>
    <cellStyle name="Normal 2 2 2 2 3 2 4 3 6" xfId="17338" xr:uid="{00000000-0005-0000-0000-00004C150000}"/>
    <cellStyle name="Normal 2 2 2 2 3 2 4 4" xfId="1747" xr:uid="{00000000-0005-0000-0000-00004D150000}"/>
    <cellStyle name="Normal 2 2 2 2 3 2 4 4 2" xfId="4351" xr:uid="{00000000-0005-0000-0000-00004E150000}"/>
    <cellStyle name="Normal 2 2 2 2 3 2 4 4 2 2" xfId="12497" xr:uid="{00000000-0005-0000-0000-00004F150000}"/>
    <cellStyle name="Normal 2 2 2 2 3 2 4 4 2 2 2" xfId="28793" xr:uid="{00000000-0005-0000-0000-000050150000}"/>
    <cellStyle name="Normal 2 2 2 2 3 2 4 4 2 3" xfId="20647" xr:uid="{00000000-0005-0000-0000-000051150000}"/>
    <cellStyle name="Normal 2 2 2 2 3 2 4 4 3" xfId="7046" xr:uid="{00000000-0005-0000-0000-000052150000}"/>
    <cellStyle name="Normal 2 2 2 2 3 2 4 4 3 2" xfId="15192" xr:uid="{00000000-0005-0000-0000-000053150000}"/>
    <cellStyle name="Normal 2 2 2 2 3 2 4 4 3 2 2" xfId="31488" xr:uid="{00000000-0005-0000-0000-000054150000}"/>
    <cellStyle name="Normal 2 2 2 2 3 2 4 4 3 3" xfId="23342" xr:uid="{00000000-0005-0000-0000-000055150000}"/>
    <cellStyle name="Normal 2 2 2 2 3 2 4 4 4" xfId="9893" xr:uid="{00000000-0005-0000-0000-000056150000}"/>
    <cellStyle name="Normal 2 2 2 2 3 2 4 4 4 2" xfId="26189" xr:uid="{00000000-0005-0000-0000-000057150000}"/>
    <cellStyle name="Normal 2 2 2 2 3 2 4 4 5" xfId="18043" xr:uid="{00000000-0005-0000-0000-000058150000}"/>
    <cellStyle name="Normal 2 2 2 2 3 2 4 5" xfId="3133" xr:uid="{00000000-0005-0000-0000-000059150000}"/>
    <cellStyle name="Normal 2 2 2 2 3 2 4 5 2" xfId="11279" xr:uid="{00000000-0005-0000-0000-00005A150000}"/>
    <cellStyle name="Normal 2 2 2 2 3 2 4 5 2 2" xfId="27575" xr:uid="{00000000-0005-0000-0000-00005B150000}"/>
    <cellStyle name="Normal 2 2 2 2 3 2 4 5 3" xfId="19429" xr:uid="{00000000-0005-0000-0000-00005C150000}"/>
    <cellStyle name="Normal 2 2 2 2 3 2 4 6" xfId="5636" xr:uid="{00000000-0005-0000-0000-00005D150000}"/>
    <cellStyle name="Normal 2 2 2 2 3 2 4 6 2" xfId="13782" xr:uid="{00000000-0005-0000-0000-00005E150000}"/>
    <cellStyle name="Normal 2 2 2 2 3 2 4 6 2 2" xfId="30078" xr:uid="{00000000-0005-0000-0000-00005F150000}"/>
    <cellStyle name="Normal 2 2 2 2 3 2 4 6 3" xfId="21932" xr:uid="{00000000-0005-0000-0000-000060150000}"/>
    <cellStyle name="Normal 2 2 2 2 3 2 4 7" xfId="8483" xr:uid="{00000000-0005-0000-0000-000061150000}"/>
    <cellStyle name="Normal 2 2 2 2 3 2 4 7 2" xfId="24779" xr:uid="{00000000-0005-0000-0000-000062150000}"/>
    <cellStyle name="Normal 2 2 2 2 3 2 4 8" xfId="16633" xr:uid="{00000000-0005-0000-0000-000063150000}"/>
    <cellStyle name="Normal 2 2 2 2 3 2 5" xfId="426" xr:uid="{00000000-0005-0000-0000-000064150000}"/>
    <cellStyle name="Normal 2 2 2 2 3 2 5 2" xfId="1132" xr:uid="{00000000-0005-0000-0000-000065150000}"/>
    <cellStyle name="Normal 2 2 2 2 3 2 5 2 2" xfId="2542" xr:uid="{00000000-0005-0000-0000-000066150000}"/>
    <cellStyle name="Normal 2 2 2 2 3 2 5 2 2 2" xfId="5034" xr:uid="{00000000-0005-0000-0000-000067150000}"/>
    <cellStyle name="Normal 2 2 2 2 3 2 5 2 2 2 2" xfId="13180" xr:uid="{00000000-0005-0000-0000-000068150000}"/>
    <cellStyle name="Normal 2 2 2 2 3 2 5 2 2 2 2 2" xfId="29476" xr:uid="{00000000-0005-0000-0000-000069150000}"/>
    <cellStyle name="Normal 2 2 2 2 3 2 5 2 2 2 3" xfId="21330" xr:uid="{00000000-0005-0000-0000-00006A150000}"/>
    <cellStyle name="Normal 2 2 2 2 3 2 5 2 2 3" xfId="7841" xr:uid="{00000000-0005-0000-0000-00006B150000}"/>
    <cellStyle name="Normal 2 2 2 2 3 2 5 2 2 3 2" xfId="15987" xr:uid="{00000000-0005-0000-0000-00006C150000}"/>
    <cellStyle name="Normal 2 2 2 2 3 2 5 2 2 3 2 2" xfId="32283" xr:uid="{00000000-0005-0000-0000-00006D150000}"/>
    <cellStyle name="Normal 2 2 2 2 3 2 5 2 2 3 3" xfId="24137" xr:uid="{00000000-0005-0000-0000-00006E150000}"/>
    <cellStyle name="Normal 2 2 2 2 3 2 5 2 2 4" xfId="10688" xr:uid="{00000000-0005-0000-0000-00006F150000}"/>
    <cellStyle name="Normal 2 2 2 2 3 2 5 2 2 4 2" xfId="26984" xr:uid="{00000000-0005-0000-0000-000070150000}"/>
    <cellStyle name="Normal 2 2 2 2 3 2 5 2 2 5" xfId="18838" xr:uid="{00000000-0005-0000-0000-000071150000}"/>
    <cellStyle name="Normal 2 2 2 2 3 2 5 2 3" xfId="3816" xr:uid="{00000000-0005-0000-0000-000072150000}"/>
    <cellStyle name="Normal 2 2 2 2 3 2 5 2 3 2" xfId="11962" xr:uid="{00000000-0005-0000-0000-000073150000}"/>
    <cellStyle name="Normal 2 2 2 2 3 2 5 2 3 2 2" xfId="28258" xr:uid="{00000000-0005-0000-0000-000074150000}"/>
    <cellStyle name="Normal 2 2 2 2 3 2 5 2 3 3" xfId="20112" xr:uid="{00000000-0005-0000-0000-000075150000}"/>
    <cellStyle name="Normal 2 2 2 2 3 2 5 2 4" xfId="6431" xr:uid="{00000000-0005-0000-0000-000076150000}"/>
    <cellStyle name="Normal 2 2 2 2 3 2 5 2 4 2" xfId="14577" xr:uid="{00000000-0005-0000-0000-000077150000}"/>
    <cellStyle name="Normal 2 2 2 2 3 2 5 2 4 2 2" xfId="30873" xr:uid="{00000000-0005-0000-0000-000078150000}"/>
    <cellStyle name="Normal 2 2 2 2 3 2 5 2 4 3" xfId="22727" xr:uid="{00000000-0005-0000-0000-000079150000}"/>
    <cellStyle name="Normal 2 2 2 2 3 2 5 2 5" xfId="9278" xr:uid="{00000000-0005-0000-0000-00007A150000}"/>
    <cellStyle name="Normal 2 2 2 2 3 2 5 2 5 2" xfId="25574" xr:uid="{00000000-0005-0000-0000-00007B150000}"/>
    <cellStyle name="Normal 2 2 2 2 3 2 5 2 6" xfId="17428" xr:uid="{00000000-0005-0000-0000-00007C150000}"/>
    <cellStyle name="Normal 2 2 2 2 3 2 5 3" xfId="1837" xr:uid="{00000000-0005-0000-0000-00007D150000}"/>
    <cellStyle name="Normal 2 2 2 2 3 2 5 3 2" xfId="4425" xr:uid="{00000000-0005-0000-0000-00007E150000}"/>
    <cellStyle name="Normal 2 2 2 2 3 2 5 3 2 2" xfId="12571" xr:uid="{00000000-0005-0000-0000-00007F150000}"/>
    <cellStyle name="Normal 2 2 2 2 3 2 5 3 2 2 2" xfId="28867" xr:uid="{00000000-0005-0000-0000-000080150000}"/>
    <cellStyle name="Normal 2 2 2 2 3 2 5 3 2 3" xfId="20721" xr:uid="{00000000-0005-0000-0000-000081150000}"/>
    <cellStyle name="Normal 2 2 2 2 3 2 5 3 3" xfId="7136" xr:uid="{00000000-0005-0000-0000-000082150000}"/>
    <cellStyle name="Normal 2 2 2 2 3 2 5 3 3 2" xfId="15282" xr:uid="{00000000-0005-0000-0000-000083150000}"/>
    <cellStyle name="Normal 2 2 2 2 3 2 5 3 3 2 2" xfId="31578" xr:uid="{00000000-0005-0000-0000-000084150000}"/>
    <cellStyle name="Normal 2 2 2 2 3 2 5 3 3 3" xfId="23432" xr:uid="{00000000-0005-0000-0000-000085150000}"/>
    <cellStyle name="Normal 2 2 2 2 3 2 5 3 4" xfId="9983" xr:uid="{00000000-0005-0000-0000-000086150000}"/>
    <cellStyle name="Normal 2 2 2 2 3 2 5 3 4 2" xfId="26279" xr:uid="{00000000-0005-0000-0000-000087150000}"/>
    <cellStyle name="Normal 2 2 2 2 3 2 5 3 5" xfId="18133" xr:uid="{00000000-0005-0000-0000-000088150000}"/>
    <cellStyle name="Normal 2 2 2 2 3 2 5 4" xfId="3207" xr:uid="{00000000-0005-0000-0000-000089150000}"/>
    <cellStyle name="Normal 2 2 2 2 3 2 5 4 2" xfId="11353" xr:uid="{00000000-0005-0000-0000-00008A150000}"/>
    <cellStyle name="Normal 2 2 2 2 3 2 5 4 2 2" xfId="27649" xr:uid="{00000000-0005-0000-0000-00008B150000}"/>
    <cellStyle name="Normal 2 2 2 2 3 2 5 4 3" xfId="19503" xr:uid="{00000000-0005-0000-0000-00008C150000}"/>
    <cellStyle name="Normal 2 2 2 2 3 2 5 5" xfId="5726" xr:uid="{00000000-0005-0000-0000-00008D150000}"/>
    <cellStyle name="Normal 2 2 2 2 3 2 5 5 2" xfId="13872" xr:uid="{00000000-0005-0000-0000-00008E150000}"/>
    <cellStyle name="Normal 2 2 2 2 3 2 5 5 2 2" xfId="30168" xr:uid="{00000000-0005-0000-0000-00008F150000}"/>
    <cellStyle name="Normal 2 2 2 2 3 2 5 5 3" xfId="22022" xr:uid="{00000000-0005-0000-0000-000090150000}"/>
    <cellStyle name="Normal 2 2 2 2 3 2 5 6" xfId="8573" xr:uid="{00000000-0005-0000-0000-000091150000}"/>
    <cellStyle name="Normal 2 2 2 2 3 2 5 6 2" xfId="24869" xr:uid="{00000000-0005-0000-0000-000092150000}"/>
    <cellStyle name="Normal 2 2 2 2 3 2 5 7" xfId="16723" xr:uid="{00000000-0005-0000-0000-000093150000}"/>
    <cellStyle name="Normal 2 2 2 2 3 2 6" xfId="788" xr:uid="{00000000-0005-0000-0000-000094150000}"/>
    <cellStyle name="Normal 2 2 2 2 3 2 6 2" xfId="2198" xr:uid="{00000000-0005-0000-0000-000095150000}"/>
    <cellStyle name="Normal 2 2 2 2 3 2 6 2 2" xfId="4738" xr:uid="{00000000-0005-0000-0000-000096150000}"/>
    <cellStyle name="Normal 2 2 2 2 3 2 6 2 2 2" xfId="12884" xr:uid="{00000000-0005-0000-0000-000097150000}"/>
    <cellStyle name="Normal 2 2 2 2 3 2 6 2 2 2 2" xfId="29180" xr:uid="{00000000-0005-0000-0000-000098150000}"/>
    <cellStyle name="Normal 2 2 2 2 3 2 6 2 2 3" xfId="21034" xr:uid="{00000000-0005-0000-0000-000099150000}"/>
    <cellStyle name="Normal 2 2 2 2 3 2 6 2 3" xfId="7497" xr:uid="{00000000-0005-0000-0000-00009A150000}"/>
    <cellStyle name="Normal 2 2 2 2 3 2 6 2 3 2" xfId="15643" xr:uid="{00000000-0005-0000-0000-00009B150000}"/>
    <cellStyle name="Normal 2 2 2 2 3 2 6 2 3 2 2" xfId="31939" xr:uid="{00000000-0005-0000-0000-00009C150000}"/>
    <cellStyle name="Normal 2 2 2 2 3 2 6 2 3 3" xfId="23793" xr:uid="{00000000-0005-0000-0000-00009D150000}"/>
    <cellStyle name="Normal 2 2 2 2 3 2 6 2 4" xfId="10344" xr:uid="{00000000-0005-0000-0000-00009E150000}"/>
    <cellStyle name="Normal 2 2 2 2 3 2 6 2 4 2" xfId="26640" xr:uid="{00000000-0005-0000-0000-00009F150000}"/>
    <cellStyle name="Normal 2 2 2 2 3 2 6 2 5" xfId="18494" xr:uid="{00000000-0005-0000-0000-0000A0150000}"/>
    <cellStyle name="Normal 2 2 2 2 3 2 6 3" xfId="3520" xr:uid="{00000000-0005-0000-0000-0000A1150000}"/>
    <cellStyle name="Normal 2 2 2 2 3 2 6 3 2" xfId="11666" xr:uid="{00000000-0005-0000-0000-0000A2150000}"/>
    <cellStyle name="Normal 2 2 2 2 3 2 6 3 2 2" xfId="27962" xr:uid="{00000000-0005-0000-0000-0000A3150000}"/>
    <cellStyle name="Normal 2 2 2 2 3 2 6 3 3" xfId="19816" xr:uid="{00000000-0005-0000-0000-0000A4150000}"/>
    <cellStyle name="Normal 2 2 2 2 3 2 6 4" xfId="6087" xr:uid="{00000000-0005-0000-0000-0000A5150000}"/>
    <cellStyle name="Normal 2 2 2 2 3 2 6 4 2" xfId="14233" xr:uid="{00000000-0005-0000-0000-0000A6150000}"/>
    <cellStyle name="Normal 2 2 2 2 3 2 6 4 2 2" xfId="30529" xr:uid="{00000000-0005-0000-0000-0000A7150000}"/>
    <cellStyle name="Normal 2 2 2 2 3 2 6 4 3" xfId="22383" xr:uid="{00000000-0005-0000-0000-0000A8150000}"/>
    <cellStyle name="Normal 2 2 2 2 3 2 6 5" xfId="8934" xr:uid="{00000000-0005-0000-0000-0000A9150000}"/>
    <cellStyle name="Normal 2 2 2 2 3 2 6 5 2" xfId="25230" xr:uid="{00000000-0005-0000-0000-0000AA150000}"/>
    <cellStyle name="Normal 2 2 2 2 3 2 6 6" xfId="17084" xr:uid="{00000000-0005-0000-0000-0000AB150000}"/>
    <cellStyle name="Normal 2 2 2 2 3 2 7" xfId="1493" xr:uid="{00000000-0005-0000-0000-0000AC150000}"/>
    <cellStyle name="Normal 2 2 2 2 3 2 7 2" xfId="4129" xr:uid="{00000000-0005-0000-0000-0000AD150000}"/>
    <cellStyle name="Normal 2 2 2 2 3 2 7 2 2" xfId="12275" xr:uid="{00000000-0005-0000-0000-0000AE150000}"/>
    <cellStyle name="Normal 2 2 2 2 3 2 7 2 2 2" xfId="28571" xr:uid="{00000000-0005-0000-0000-0000AF150000}"/>
    <cellStyle name="Normal 2 2 2 2 3 2 7 2 3" xfId="20425" xr:uid="{00000000-0005-0000-0000-0000B0150000}"/>
    <cellStyle name="Normal 2 2 2 2 3 2 7 3" xfId="6792" xr:uid="{00000000-0005-0000-0000-0000B1150000}"/>
    <cellStyle name="Normal 2 2 2 2 3 2 7 3 2" xfId="14938" xr:uid="{00000000-0005-0000-0000-0000B2150000}"/>
    <cellStyle name="Normal 2 2 2 2 3 2 7 3 2 2" xfId="31234" xr:uid="{00000000-0005-0000-0000-0000B3150000}"/>
    <cellStyle name="Normal 2 2 2 2 3 2 7 3 3" xfId="23088" xr:uid="{00000000-0005-0000-0000-0000B4150000}"/>
    <cellStyle name="Normal 2 2 2 2 3 2 7 4" xfId="9639" xr:uid="{00000000-0005-0000-0000-0000B5150000}"/>
    <cellStyle name="Normal 2 2 2 2 3 2 7 4 2" xfId="25935" xr:uid="{00000000-0005-0000-0000-0000B6150000}"/>
    <cellStyle name="Normal 2 2 2 2 3 2 7 5" xfId="17789" xr:uid="{00000000-0005-0000-0000-0000B7150000}"/>
    <cellStyle name="Normal 2 2 2 2 3 2 8" xfId="2911" xr:uid="{00000000-0005-0000-0000-0000B8150000}"/>
    <cellStyle name="Normal 2 2 2 2 3 2 8 2" xfId="11057" xr:uid="{00000000-0005-0000-0000-0000B9150000}"/>
    <cellStyle name="Normal 2 2 2 2 3 2 8 2 2" xfId="27353" xr:uid="{00000000-0005-0000-0000-0000BA150000}"/>
    <cellStyle name="Normal 2 2 2 2 3 2 8 3" xfId="19207" xr:uid="{00000000-0005-0000-0000-0000BB150000}"/>
    <cellStyle name="Normal 2 2 2 2 3 2 9" xfId="5382" xr:uid="{00000000-0005-0000-0000-0000BC150000}"/>
    <cellStyle name="Normal 2 2 2 2 3 2 9 2" xfId="13528" xr:uid="{00000000-0005-0000-0000-0000BD150000}"/>
    <cellStyle name="Normal 2 2 2 2 3 2 9 2 2" xfId="29824" xr:uid="{00000000-0005-0000-0000-0000BE150000}"/>
    <cellStyle name="Normal 2 2 2 2 3 2 9 3" xfId="21678" xr:uid="{00000000-0005-0000-0000-0000BF150000}"/>
    <cellStyle name="Normal 2 2 2 2 3 3" xfId="128" xr:uid="{00000000-0005-0000-0000-0000C0150000}"/>
    <cellStyle name="Normal 2 2 2 2 3 3 2" xfId="472" xr:uid="{00000000-0005-0000-0000-0000C1150000}"/>
    <cellStyle name="Normal 2 2 2 2 3 3 2 2" xfId="1178" xr:uid="{00000000-0005-0000-0000-0000C2150000}"/>
    <cellStyle name="Normal 2 2 2 2 3 3 2 2 2" xfId="2588" xr:uid="{00000000-0005-0000-0000-0000C3150000}"/>
    <cellStyle name="Normal 2 2 2 2 3 3 2 2 2 2" xfId="5072" xr:uid="{00000000-0005-0000-0000-0000C4150000}"/>
    <cellStyle name="Normal 2 2 2 2 3 3 2 2 2 2 2" xfId="13218" xr:uid="{00000000-0005-0000-0000-0000C5150000}"/>
    <cellStyle name="Normal 2 2 2 2 3 3 2 2 2 2 2 2" xfId="29514" xr:uid="{00000000-0005-0000-0000-0000C6150000}"/>
    <cellStyle name="Normal 2 2 2 2 3 3 2 2 2 2 3" xfId="21368" xr:uid="{00000000-0005-0000-0000-0000C7150000}"/>
    <cellStyle name="Normal 2 2 2 2 3 3 2 2 2 3" xfId="7887" xr:uid="{00000000-0005-0000-0000-0000C8150000}"/>
    <cellStyle name="Normal 2 2 2 2 3 3 2 2 2 3 2" xfId="16033" xr:uid="{00000000-0005-0000-0000-0000C9150000}"/>
    <cellStyle name="Normal 2 2 2 2 3 3 2 2 2 3 2 2" xfId="32329" xr:uid="{00000000-0005-0000-0000-0000CA150000}"/>
    <cellStyle name="Normal 2 2 2 2 3 3 2 2 2 3 3" xfId="24183" xr:uid="{00000000-0005-0000-0000-0000CB150000}"/>
    <cellStyle name="Normal 2 2 2 2 3 3 2 2 2 4" xfId="10734" xr:uid="{00000000-0005-0000-0000-0000CC150000}"/>
    <cellStyle name="Normal 2 2 2 2 3 3 2 2 2 4 2" xfId="27030" xr:uid="{00000000-0005-0000-0000-0000CD150000}"/>
    <cellStyle name="Normal 2 2 2 2 3 3 2 2 2 5" xfId="18884" xr:uid="{00000000-0005-0000-0000-0000CE150000}"/>
    <cellStyle name="Normal 2 2 2 2 3 3 2 2 3" xfId="3854" xr:uid="{00000000-0005-0000-0000-0000CF150000}"/>
    <cellStyle name="Normal 2 2 2 2 3 3 2 2 3 2" xfId="12000" xr:uid="{00000000-0005-0000-0000-0000D0150000}"/>
    <cellStyle name="Normal 2 2 2 2 3 3 2 2 3 2 2" xfId="28296" xr:uid="{00000000-0005-0000-0000-0000D1150000}"/>
    <cellStyle name="Normal 2 2 2 2 3 3 2 2 3 3" xfId="20150" xr:uid="{00000000-0005-0000-0000-0000D2150000}"/>
    <cellStyle name="Normal 2 2 2 2 3 3 2 2 4" xfId="6477" xr:uid="{00000000-0005-0000-0000-0000D3150000}"/>
    <cellStyle name="Normal 2 2 2 2 3 3 2 2 4 2" xfId="14623" xr:uid="{00000000-0005-0000-0000-0000D4150000}"/>
    <cellStyle name="Normal 2 2 2 2 3 3 2 2 4 2 2" xfId="30919" xr:uid="{00000000-0005-0000-0000-0000D5150000}"/>
    <cellStyle name="Normal 2 2 2 2 3 3 2 2 4 3" xfId="22773" xr:uid="{00000000-0005-0000-0000-0000D6150000}"/>
    <cellStyle name="Normal 2 2 2 2 3 3 2 2 5" xfId="9324" xr:uid="{00000000-0005-0000-0000-0000D7150000}"/>
    <cellStyle name="Normal 2 2 2 2 3 3 2 2 5 2" xfId="25620" xr:uid="{00000000-0005-0000-0000-0000D8150000}"/>
    <cellStyle name="Normal 2 2 2 2 3 3 2 2 6" xfId="17474" xr:uid="{00000000-0005-0000-0000-0000D9150000}"/>
    <cellStyle name="Normal 2 2 2 2 3 3 2 3" xfId="1883" xr:uid="{00000000-0005-0000-0000-0000DA150000}"/>
    <cellStyle name="Normal 2 2 2 2 3 3 2 3 2" xfId="4463" xr:uid="{00000000-0005-0000-0000-0000DB150000}"/>
    <cellStyle name="Normal 2 2 2 2 3 3 2 3 2 2" xfId="12609" xr:uid="{00000000-0005-0000-0000-0000DC150000}"/>
    <cellStyle name="Normal 2 2 2 2 3 3 2 3 2 2 2" xfId="28905" xr:uid="{00000000-0005-0000-0000-0000DD150000}"/>
    <cellStyle name="Normal 2 2 2 2 3 3 2 3 2 3" xfId="20759" xr:uid="{00000000-0005-0000-0000-0000DE150000}"/>
    <cellStyle name="Normal 2 2 2 2 3 3 2 3 3" xfId="7182" xr:uid="{00000000-0005-0000-0000-0000DF150000}"/>
    <cellStyle name="Normal 2 2 2 2 3 3 2 3 3 2" xfId="15328" xr:uid="{00000000-0005-0000-0000-0000E0150000}"/>
    <cellStyle name="Normal 2 2 2 2 3 3 2 3 3 2 2" xfId="31624" xr:uid="{00000000-0005-0000-0000-0000E1150000}"/>
    <cellStyle name="Normal 2 2 2 2 3 3 2 3 3 3" xfId="23478" xr:uid="{00000000-0005-0000-0000-0000E2150000}"/>
    <cellStyle name="Normal 2 2 2 2 3 3 2 3 4" xfId="10029" xr:uid="{00000000-0005-0000-0000-0000E3150000}"/>
    <cellStyle name="Normal 2 2 2 2 3 3 2 3 4 2" xfId="26325" xr:uid="{00000000-0005-0000-0000-0000E4150000}"/>
    <cellStyle name="Normal 2 2 2 2 3 3 2 3 5" xfId="18179" xr:uid="{00000000-0005-0000-0000-0000E5150000}"/>
    <cellStyle name="Normal 2 2 2 2 3 3 2 4" xfId="3245" xr:uid="{00000000-0005-0000-0000-0000E6150000}"/>
    <cellStyle name="Normal 2 2 2 2 3 3 2 4 2" xfId="11391" xr:uid="{00000000-0005-0000-0000-0000E7150000}"/>
    <cellStyle name="Normal 2 2 2 2 3 3 2 4 2 2" xfId="27687" xr:uid="{00000000-0005-0000-0000-0000E8150000}"/>
    <cellStyle name="Normal 2 2 2 2 3 3 2 4 3" xfId="19541" xr:uid="{00000000-0005-0000-0000-0000E9150000}"/>
    <cellStyle name="Normal 2 2 2 2 3 3 2 5" xfId="5772" xr:uid="{00000000-0005-0000-0000-0000EA150000}"/>
    <cellStyle name="Normal 2 2 2 2 3 3 2 5 2" xfId="13918" xr:uid="{00000000-0005-0000-0000-0000EB150000}"/>
    <cellStyle name="Normal 2 2 2 2 3 3 2 5 2 2" xfId="30214" xr:uid="{00000000-0005-0000-0000-0000EC150000}"/>
    <cellStyle name="Normal 2 2 2 2 3 3 2 5 3" xfId="22068" xr:uid="{00000000-0005-0000-0000-0000ED150000}"/>
    <cellStyle name="Normal 2 2 2 2 3 3 2 6" xfId="8619" xr:uid="{00000000-0005-0000-0000-0000EE150000}"/>
    <cellStyle name="Normal 2 2 2 2 3 3 2 6 2" xfId="24915" xr:uid="{00000000-0005-0000-0000-0000EF150000}"/>
    <cellStyle name="Normal 2 2 2 2 3 3 2 7" xfId="16769" xr:uid="{00000000-0005-0000-0000-0000F0150000}"/>
    <cellStyle name="Normal 2 2 2 2 3 3 3" xfId="834" xr:uid="{00000000-0005-0000-0000-0000F1150000}"/>
    <cellStyle name="Normal 2 2 2 2 3 3 3 2" xfId="2244" xr:uid="{00000000-0005-0000-0000-0000F2150000}"/>
    <cellStyle name="Normal 2 2 2 2 3 3 3 2 2" xfId="4776" xr:uid="{00000000-0005-0000-0000-0000F3150000}"/>
    <cellStyle name="Normal 2 2 2 2 3 3 3 2 2 2" xfId="12922" xr:uid="{00000000-0005-0000-0000-0000F4150000}"/>
    <cellStyle name="Normal 2 2 2 2 3 3 3 2 2 2 2" xfId="29218" xr:uid="{00000000-0005-0000-0000-0000F5150000}"/>
    <cellStyle name="Normal 2 2 2 2 3 3 3 2 2 3" xfId="21072" xr:uid="{00000000-0005-0000-0000-0000F6150000}"/>
    <cellStyle name="Normal 2 2 2 2 3 3 3 2 3" xfId="7543" xr:uid="{00000000-0005-0000-0000-0000F7150000}"/>
    <cellStyle name="Normal 2 2 2 2 3 3 3 2 3 2" xfId="15689" xr:uid="{00000000-0005-0000-0000-0000F8150000}"/>
    <cellStyle name="Normal 2 2 2 2 3 3 3 2 3 2 2" xfId="31985" xr:uid="{00000000-0005-0000-0000-0000F9150000}"/>
    <cellStyle name="Normal 2 2 2 2 3 3 3 2 3 3" xfId="23839" xr:uid="{00000000-0005-0000-0000-0000FA150000}"/>
    <cellStyle name="Normal 2 2 2 2 3 3 3 2 4" xfId="10390" xr:uid="{00000000-0005-0000-0000-0000FB150000}"/>
    <cellStyle name="Normal 2 2 2 2 3 3 3 2 4 2" xfId="26686" xr:uid="{00000000-0005-0000-0000-0000FC150000}"/>
    <cellStyle name="Normal 2 2 2 2 3 3 3 2 5" xfId="18540" xr:uid="{00000000-0005-0000-0000-0000FD150000}"/>
    <cellStyle name="Normal 2 2 2 2 3 3 3 3" xfId="3558" xr:uid="{00000000-0005-0000-0000-0000FE150000}"/>
    <cellStyle name="Normal 2 2 2 2 3 3 3 3 2" xfId="11704" xr:uid="{00000000-0005-0000-0000-0000FF150000}"/>
    <cellStyle name="Normal 2 2 2 2 3 3 3 3 2 2" xfId="28000" xr:uid="{00000000-0005-0000-0000-000000160000}"/>
    <cellStyle name="Normal 2 2 2 2 3 3 3 3 3" xfId="19854" xr:uid="{00000000-0005-0000-0000-000001160000}"/>
    <cellStyle name="Normal 2 2 2 2 3 3 3 4" xfId="6133" xr:uid="{00000000-0005-0000-0000-000002160000}"/>
    <cellStyle name="Normal 2 2 2 2 3 3 3 4 2" xfId="14279" xr:uid="{00000000-0005-0000-0000-000003160000}"/>
    <cellStyle name="Normal 2 2 2 2 3 3 3 4 2 2" xfId="30575" xr:uid="{00000000-0005-0000-0000-000004160000}"/>
    <cellStyle name="Normal 2 2 2 2 3 3 3 4 3" xfId="22429" xr:uid="{00000000-0005-0000-0000-000005160000}"/>
    <cellStyle name="Normal 2 2 2 2 3 3 3 5" xfId="8980" xr:uid="{00000000-0005-0000-0000-000006160000}"/>
    <cellStyle name="Normal 2 2 2 2 3 3 3 5 2" xfId="25276" xr:uid="{00000000-0005-0000-0000-000007160000}"/>
    <cellStyle name="Normal 2 2 2 2 3 3 3 6" xfId="17130" xr:uid="{00000000-0005-0000-0000-000008160000}"/>
    <cellStyle name="Normal 2 2 2 2 3 3 4" xfId="1539" xr:uid="{00000000-0005-0000-0000-000009160000}"/>
    <cellStyle name="Normal 2 2 2 2 3 3 4 2" xfId="4167" xr:uid="{00000000-0005-0000-0000-00000A160000}"/>
    <cellStyle name="Normal 2 2 2 2 3 3 4 2 2" xfId="12313" xr:uid="{00000000-0005-0000-0000-00000B160000}"/>
    <cellStyle name="Normal 2 2 2 2 3 3 4 2 2 2" xfId="28609" xr:uid="{00000000-0005-0000-0000-00000C160000}"/>
    <cellStyle name="Normal 2 2 2 2 3 3 4 2 3" xfId="20463" xr:uid="{00000000-0005-0000-0000-00000D160000}"/>
    <cellStyle name="Normal 2 2 2 2 3 3 4 3" xfId="6838" xr:uid="{00000000-0005-0000-0000-00000E160000}"/>
    <cellStyle name="Normal 2 2 2 2 3 3 4 3 2" xfId="14984" xr:uid="{00000000-0005-0000-0000-00000F160000}"/>
    <cellStyle name="Normal 2 2 2 2 3 3 4 3 2 2" xfId="31280" xr:uid="{00000000-0005-0000-0000-000010160000}"/>
    <cellStyle name="Normal 2 2 2 2 3 3 4 3 3" xfId="23134" xr:uid="{00000000-0005-0000-0000-000011160000}"/>
    <cellStyle name="Normal 2 2 2 2 3 3 4 4" xfId="9685" xr:uid="{00000000-0005-0000-0000-000012160000}"/>
    <cellStyle name="Normal 2 2 2 2 3 3 4 4 2" xfId="25981" xr:uid="{00000000-0005-0000-0000-000013160000}"/>
    <cellStyle name="Normal 2 2 2 2 3 3 4 5" xfId="17835" xr:uid="{00000000-0005-0000-0000-000014160000}"/>
    <cellStyle name="Normal 2 2 2 2 3 3 5" xfId="2949" xr:uid="{00000000-0005-0000-0000-000015160000}"/>
    <cellStyle name="Normal 2 2 2 2 3 3 5 2" xfId="11095" xr:uid="{00000000-0005-0000-0000-000016160000}"/>
    <cellStyle name="Normal 2 2 2 2 3 3 5 2 2" xfId="27391" xr:uid="{00000000-0005-0000-0000-000017160000}"/>
    <cellStyle name="Normal 2 2 2 2 3 3 5 3" xfId="19245" xr:uid="{00000000-0005-0000-0000-000018160000}"/>
    <cellStyle name="Normal 2 2 2 2 3 3 6" xfId="5428" xr:uid="{00000000-0005-0000-0000-000019160000}"/>
    <cellStyle name="Normal 2 2 2 2 3 3 6 2" xfId="13574" xr:uid="{00000000-0005-0000-0000-00001A160000}"/>
    <cellStyle name="Normal 2 2 2 2 3 3 6 2 2" xfId="29870" xr:uid="{00000000-0005-0000-0000-00001B160000}"/>
    <cellStyle name="Normal 2 2 2 2 3 3 6 3" xfId="21724" xr:uid="{00000000-0005-0000-0000-00001C160000}"/>
    <cellStyle name="Normal 2 2 2 2 3 3 7" xfId="8275" xr:uid="{00000000-0005-0000-0000-00001D160000}"/>
    <cellStyle name="Normal 2 2 2 2 3 3 7 2" xfId="24571" xr:uid="{00000000-0005-0000-0000-00001E160000}"/>
    <cellStyle name="Normal 2 2 2 2 3 3 8" xfId="16425" xr:uid="{00000000-0005-0000-0000-00001F160000}"/>
    <cellStyle name="Normal 2 2 2 2 3 4" xfId="212" xr:uid="{00000000-0005-0000-0000-000020160000}"/>
    <cellStyle name="Normal 2 2 2 2 3 4 2" xfId="556" xr:uid="{00000000-0005-0000-0000-000021160000}"/>
    <cellStyle name="Normal 2 2 2 2 3 4 2 2" xfId="1262" xr:uid="{00000000-0005-0000-0000-000022160000}"/>
    <cellStyle name="Normal 2 2 2 2 3 4 2 2 2" xfId="2672" xr:uid="{00000000-0005-0000-0000-000023160000}"/>
    <cellStyle name="Normal 2 2 2 2 3 4 2 2 2 2" xfId="5146" xr:uid="{00000000-0005-0000-0000-000024160000}"/>
    <cellStyle name="Normal 2 2 2 2 3 4 2 2 2 2 2" xfId="13292" xr:uid="{00000000-0005-0000-0000-000025160000}"/>
    <cellStyle name="Normal 2 2 2 2 3 4 2 2 2 2 2 2" xfId="29588" xr:uid="{00000000-0005-0000-0000-000026160000}"/>
    <cellStyle name="Normal 2 2 2 2 3 4 2 2 2 2 3" xfId="21442" xr:uid="{00000000-0005-0000-0000-000027160000}"/>
    <cellStyle name="Normal 2 2 2 2 3 4 2 2 2 3" xfId="7971" xr:uid="{00000000-0005-0000-0000-000028160000}"/>
    <cellStyle name="Normal 2 2 2 2 3 4 2 2 2 3 2" xfId="16117" xr:uid="{00000000-0005-0000-0000-000029160000}"/>
    <cellStyle name="Normal 2 2 2 2 3 4 2 2 2 3 2 2" xfId="32413" xr:uid="{00000000-0005-0000-0000-00002A160000}"/>
    <cellStyle name="Normal 2 2 2 2 3 4 2 2 2 3 3" xfId="24267" xr:uid="{00000000-0005-0000-0000-00002B160000}"/>
    <cellStyle name="Normal 2 2 2 2 3 4 2 2 2 4" xfId="10818" xr:uid="{00000000-0005-0000-0000-00002C160000}"/>
    <cellStyle name="Normal 2 2 2 2 3 4 2 2 2 4 2" xfId="27114" xr:uid="{00000000-0005-0000-0000-00002D160000}"/>
    <cellStyle name="Normal 2 2 2 2 3 4 2 2 2 5" xfId="18968" xr:uid="{00000000-0005-0000-0000-00002E160000}"/>
    <cellStyle name="Normal 2 2 2 2 3 4 2 2 3" xfId="3928" xr:uid="{00000000-0005-0000-0000-00002F160000}"/>
    <cellStyle name="Normal 2 2 2 2 3 4 2 2 3 2" xfId="12074" xr:uid="{00000000-0005-0000-0000-000030160000}"/>
    <cellStyle name="Normal 2 2 2 2 3 4 2 2 3 2 2" xfId="28370" xr:uid="{00000000-0005-0000-0000-000031160000}"/>
    <cellStyle name="Normal 2 2 2 2 3 4 2 2 3 3" xfId="20224" xr:uid="{00000000-0005-0000-0000-000032160000}"/>
    <cellStyle name="Normal 2 2 2 2 3 4 2 2 4" xfId="6561" xr:uid="{00000000-0005-0000-0000-000033160000}"/>
    <cellStyle name="Normal 2 2 2 2 3 4 2 2 4 2" xfId="14707" xr:uid="{00000000-0005-0000-0000-000034160000}"/>
    <cellStyle name="Normal 2 2 2 2 3 4 2 2 4 2 2" xfId="31003" xr:uid="{00000000-0005-0000-0000-000035160000}"/>
    <cellStyle name="Normal 2 2 2 2 3 4 2 2 4 3" xfId="22857" xr:uid="{00000000-0005-0000-0000-000036160000}"/>
    <cellStyle name="Normal 2 2 2 2 3 4 2 2 5" xfId="9408" xr:uid="{00000000-0005-0000-0000-000037160000}"/>
    <cellStyle name="Normal 2 2 2 2 3 4 2 2 5 2" xfId="25704" xr:uid="{00000000-0005-0000-0000-000038160000}"/>
    <cellStyle name="Normal 2 2 2 2 3 4 2 2 6" xfId="17558" xr:uid="{00000000-0005-0000-0000-000039160000}"/>
    <cellStyle name="Normal 2 2 2 2 3 4 2 3" xfId="1967" xr:uid="{00000000-0005-0000-0000-00003A160000}"/>
    <cellStyle name="Normal 2 2 2 2 3 4 2 3 2" xfId="4537" xr:uid="{00000000-0005-0000-0000-00003B160000}"/>
    <cellStyle name="Normal 2 2 2 2 3 4 2 3 2 2" xfId="12683" xr:uid="{00000000-0005-0000-0000-00003C160000}"/>
    <cellStyle name="Normal 2 2 2 2 3 4 2 3 2 2 2" xfId="28979" xr:uid="{00000000-0005-0000-0000-00003D160000}"/>
    <cellStyle name="Normal 2 2 2 2 3 4 2 3 2 3" xfId="20833" xr:uid="{00000000-0005-0000-0000-00003E160000}"/>
    <cellStyle name="Normal 2 2 2 2 3 4 2 3 3" xfId="7266" xr:uid="{00000000-0005-0000-0000-00003F160000}"/>
    <cellStyle name="Normal 2 2 2 2 3 4 2 3 3 2" xfId="15412" xr:uid="{00000000-0005-0000-0000-000040160000}"/>
    <cellStyle name="Normal 2 2 2 2 3 4 2 3 3 2 2" xfId="31708" xr:uid="{00000000-0005-0000-0000-000041160000}"/>
    <cellStyle name="Normal 2 2 2 2 3 4 2 3 3 3" xfId="23562" xr:uid="{00000000-0005-0000-0000-000042160000}"/>
    <cellStyle name="Normal 2 2 2 2 3 4 2 3 4" xfId="10113" xr:uid="{00000000-0005-0000-0000-000043160000}"/>
    <cellStyle name="Normal 2 2 2 2 3 4 2 3 4 2" xfId="26409" xr:uid="{00000000-0005-0000-0000-000044160000}"/>
    <cellStyle name="Normal 2 2 2 2 3 4 2 3 5" xfId="18263" xr:uid="{00000000-0005-0000-0000-000045160000}"/>
    <cellStyle name="Normal 2 2 2 2 3 4 2 4" xfId="3319" xr:uid="{00000000-0005-0000-0000-000046160000}"/>
    <cellStyle name="Normal 2 2 2 2 3 4 2 4 2" xfId="11465" xr:uid="{00000000-0005-0000-0000-000047160000}"/>
    <cellStyle name="Normal 2 2 2 2 3 4 2 4 2 2" xfId="27761" xr:uid="{00000000-0005-0000-0000-000048160000}"/>
    <cellStyle name="Normal 2 2 2 2 3 4 2 4 3" xfId="19615" xr:uid="{00000000-0005-0000-0000-000049160000}"/>
    <cellStyle name="Normal 2 2 2 2 3 4 2 5" xfId="5856" xr:uid="{00000000-0005-0000-0000-00004A160000}"/>
    <cellStyle name="Normal 2 2 2 2 3 4 2 5 2" xfId="14002" xr:uid="{00000000-0005-0000-0000-00004B160000}"/>
    <cellStyle name="Normal 2 2 2 2 3 4 2 5 2 2" xfId="30298" xr:uid="{00000000-0005-0000-0000-00004C160000}"/>
    <cellStyle name="Normal 2 2 2 2 3 4 2 5 3" xfId="22152" xr:uid="{00000000-0005-0000-0000-00004D160000}"/>
    <cellStyle name="Normal 2 2 2 2 3 4 2 6" xfId="8703" xr:uid="{00000000-0005-0000-0000-00004E160000}"/>
    <cellStyle name="Normal 2 2 2 2 3 4 2 6 2" xfId="24999" xr:uid="{00000000-0005-0000-0000-00004F160000}"/>
    <cellStyle name="Normal 2 2 2 2 3 4 2 7" xfId="16853" xr:uid="{00000000-0005-0000-0000-000050160000}"/>
    <cellStyle name="Normal 2 2 2 2 3 4 3" xfId="918" xr:uid="{00000000-0005-0000-0000-000051160000}"/>
    <cellStyle name="Normal 2 2 2 2 3 4 3 2" xfId="2328" xr:uid="{00000000-0005-0000-0000-000052160000}"/>
    <cellStyle name="Normal 2 2 2 2 3 4 3 2 2" xfId="4850" xr:uid="{00000000-0005-0000-0000-000053160000}"/>
    <cellStyle name="Normal 2 2 2 2 3 4 3 2 2 2" xfId="12996" xr:uid="{00000000-0005-0000-0000-000054160000}"/>
    <cellStyle name="Normal 2 2 2 2 3 4 3 2 2 2 2" xfId="29292" xr:uid="{00000000-0005-0000-0000-000055160000}"/>
    <cellStyle name="Normal 2 2 2 2 3 4 3 2 2 3" xfId="21146" xr:uid="{00000000-0005-0000-0000-000056160000}"/>
    <cellStyle name="Normal 2 2 2 2 3 4 3 2 3" xfId="7627" xr:uid="{00000000-0005-0000-0000-000057160000}"/>
    <cellStyle name="Normal 2 2 2 2 3 4 3 2 3 2" xfId="15773" xr:uid="{00000000-0005-0000-0000-000058160000}"/>
    <cellStyle name="Normal 2 2 2 2 3 4 3 2 3 2 2" xfId="32069" xr:uid="{00000000-0005-0000-0000-000059160000}"/>
    <cellStyle name="Normal 2 2 2 2 3 4 3 2 3 3" xfId="23923" xr:uid="{00000000-0005-0000-0000-00005A160000}"/>
    <cellStyle name="Normal 2 2 2 2 3 4 3 2 4" xfId="10474" xr:uid="{00000000-0005-0000-0000-00005B160000}"/>
    <cellStyle name="Normal 2 2 2 2 3 4 3 2 4 2" xfId="26770" xr:uid="{00000000-0005-0000-0000-00005C160000}"/>
    <cellStyle name="Normal 2 2 2 2 3 4 3 2 5" xfId="18624" xr:uid="{00000000-0005-0000-0000-00005D160000}"/>
    <cellStyle name="Normal 2 2 2 2 3 4 3 3" xfId="3632" xr:uid="{00000000-0005-0000-0000-00005E160000}"/>
    <cellStyle name="Normal 2 2 2 2 3 4 3 3 2" xfId="11778" xr:uid="{00000000-0005-0000-0000-00005F160000}"/>
    <cellStyle name="Normal 2 2 2 2 3 4 3 3 2 2" xfId="28074" xr:uid="{00000000-0005-0000-0000-000060160000}"/>
    <cellStyle name="Normal 2 2 2 2 3 4 3 3 3" xfId="19928" xr:uid="{00000000-0005-0000-0000-000061160000}"/>
    <cellStyle name="Normal 2 2 2 2 3 4 3 4" xfId="6217" xr:uid="{00000000-0005-0000-0000-000062160000}"/>
    <cellStyle name="Normal 2 2 2 2 3 4 3 4 2" xfId="14363" xr:uid="{00000000-0005-0000-0000-000063160000}"/>
    <cellStyle name="Normal 2 2 2 2 3 4 3 4 2 2" xfId="30659" xr:uid="{00000000-0005-0000-0000-000064160000}"/>
    <cellStyle name="Normal 2 2 2 2 3 4 3 4 3" xfId="22513" xr:uid="{00000000-0005-0000-0000-000065160000}"/>
    <cellStyle name="Normal 2 2 2 2 3 4 3 5" xfId="9064" xr:uid="{00000000-0005-0000-0000-000066160000}"/>
    <cellStyle name="Normal 2 2 2 2 3 4 3 5 2" xfId="25360" xr:uid="{00000000-0005-0000-0000-000067160000}"/>
    <cellStyle name="Normal 2 2 2 2 3 4 3 6" xfId="17214" xr:uid="{00000000-0005-0000-0000-000068160000}"/>
    <cellStyle name="Normal 2 2 2 2 3 4 4" xfId="1623" xr:uid="{00000000-0005-0000-0000-000069160000}"/>
    <cellStyle name="Normal 2 2 2 2 3 4 4 2" xfId="4241" xr:uid="{00000000-0005-0000-0000-00006A160000}"/>
    <cellStyle name="Normal 2 2 2 2 3 4 4 2 2" xfId="12387" xr:uid="{00000000-0005-0000-0000-00006B160000}"/>
    <cellStyle name="Normal 2 2 2 2 3 4 4 2 2 2" xfId="28683" xr:uid="{00000000-0005-0000-0000-00006C160000}"/>
    <cellStyle name="Normal 2 2 2 2 3 4 4 2 3" xfId="20537" xr:uid="{00000000-0005-0000-0000-00006D160000}"/>
    <cellStyle name="Normal 2 2 2 2 3 4 4 3" xfId="6922" xr:uid="{00000000-0005-0000-0000-00006E160000}"/>
    <cellStyle name="Normal 2 2 2 2 3 4 4 3 2" xfId="15068" xr:uid="{00000000-0005-0000-0000-00006F160000}"/>
    <cellStyle name="Normal 2 2 2 2 3 4 4 3 2 2" xfId="31364" xr:uid="{00000000-0005-0000-0000-000070160000}"/>
    <cellStyle name="Normal 2 2 2 2 3 4 4 3 3" xfId="23218" xr:uid="{00000000-0005-0000-0000-000071160000}"/>
    <cellStyle name="Normal 2 2 2 2 3 4 4 4" xfId="9769" xr:uid="{00000000-0005-0000-0000-000072160000}"/>
    <cellStyle name="Normal 2 2 2 2 3 4 4 4 2" xfId="26065" xr:uid="{00000000-0005-0000-0000-000073160000}"/>
    <cellStyle name="Normal 2 2 2 2 3 4 4 5" xfId="17919" xr:uid="{00000000-0005-0000-0000-000074160000}"/>
    <cellStyle name="Normal 2 2 2 2 3 4 5" xfId="3023" xr:uid="{00000000-0005-0000-0000-000075160000}"/>
    <cellStyle name="Normal 2 2 2 2 3 4 5 2" xfId="11169" xr:uid="{00000000-0005-0000-0000-000076160000}"/>
    <cellStyle name="Normal 2 2 2 2 3 4 5 2 2" xfId="27465" xr:uid="{00000000-0005-0000-0000-000077160000}"/>
    <cellStyle name="Normal 2 2 2 2 3 4 5 3" xfId="19319" xr:uid="{00000000-0005-0000-0000-000078160000}"/>
    <cellStyle name="Normal 2 2 2 2 3 4 6" xfId="5512" xr:uid="{00000000-0005-0000-0000-000079160000}"/>
    <cellStyle name="Normal 2 2 2 2 3 4 6 2" xfId="13658" xr:uid="{00000000-0005-0000-0000-00007A160000}"/>
    <cellStyle name="Normal 2 2 2 2 3 4 6 2 2" xfId="29954" xr:uid="{00000000-0005-0000-0000-00007B160000}"/>
    <cellStyle name="Normal 2 2 2 2 3 4 6 3" xfId="21808" xr:uid="{00000000-0005-0000-0000-00007C160000}"/>
    <cellStyle name="Normal 2 2 2 2 3 4 7" xfId="8359" xr:uid="{00000000-0005-0000-0000-00007D160000}"/>
    <cellStyle name="Normal 2 2 2 2 3 4 7 2" xfId="24655" xr:uid="{00000000-0005-0000-0000-00007E160000}"/>
    <cellStyle name="Normal 2 2 2 2 3 4 8" xfId="16509" xr:uid="{00000000-0005-0000-0000-00007F160000}"/>
    <cellStyle name="Normal 2 2 2 2 3 5" xfId="292" xr:uid="{00000000-0005-0000-0000-000080160000}"/>
    <cellStyle name="Normal 2 2 2 2 3 5 2" xfId="636" xr:uid="{00000000-0005-0000-0000-000081160000}"/>
    <cellStyle name="Normal 2 2 2 2 3 5 2 2" xfId="1342" xr:uid="{00000000-0005-0000-0000-000082160000}"/>
    <cellStyle name="Normal 2 2 2 2 3 5 2 2 2" xfId="2752" xr:uid="{00000000-0005-0000-0000-000083160000}"/>
    <cellStyle name="Normal 2 2 2 2 3 5 2 2 2 2" xfId="5220" xr:uid="{00000000-0005-0000-0000-000084160000}"/>
    <cellStyle name="Normal 2 2 2 2 3 5 2 2 2 2 2" xfId="13366" xr:uid="{00000000-0005-0000-0000-000085160000}"/>
    <cellStyle name="Normal 2 2 2 2 3 5 2 2 2 2 2 2" xfId="29662" xr:uid="{00000000-0005-0000-0000-000086160000}"/>
    <cellStyle name="Normal 2 2 2 2 3 5 2 2 2 2 3" xfId="21516" xr:uid="{00000000-0005-0000-0000-000087160000}"/>
    <cellStyle name="Normal 2 2 2 2 3 5 2 2 2 3" xfId="8051" xr:uid="{00000000-0005-0000-0000-000088160000}"/>
    <cellStyle name="Normal 2 2 2 2 3 5 2 2 2 3 2" xfId="16197" xr:uid="{00000000-0005-0000-0000-000089160000}"/>
    <cellStyle name="Normal 2 2 2 2 3 5 2 2 2 3 2 2" xfId="32493" xr:uid="{00000000-0005-0000-0000-00008A160000}"/>
    <cellStyle name="Normal 2 2 2 2 3 5 2 2 2 3 3" xfId="24347" xr:uid="{00000000-0005-0000-0000-00008B160000}"/>
    <cellStyle name="Normal 2 2 2 2 3 5 2 2 2 4" xfId="10898" xr:uid="{00000000-0005-0000-0000-00008C160000}"/>
    <cellStyle name="Normal 2 2 2 2 3 5 2 2 2 4 2" xfId="27194" xr:uid="{00000000-0005-0000-0000-00008D160000}"/>
    <cellStyle name="Normal 2 2 2 2 3 5 2 2 2 5" xfId="19048" xr:uid="{00000000-0005-0000-0000-00008E160000}"/>
    <cellStyle name="Normal 2 2 2 2 3 5 2 2 3" xfId="4002" xr:uid="{00000000-0005-0000-0000-00008F160000}"/>
    <cellStyle name="Normal 2 2 2 2 3 5 2 2 3 2" xfId="12148" xr:uid="{00000000-0005-0000-0000-000090160000}"/>
    <cellStyle name="Normal 2 2 2 2 3 5 2 2 3 2 2" xfId="28444" xr:uid="{00000000-0005-0000-0000-000091160000}"/>
    <cellStyle name="Normal 2 2 2 2 3 5 2 2 3 3" xfId="20298" xr:uid="{00000000-0005-0000-0000-000092160000}"/>
    <cellStyle name="Normal 2 2 2 2 3 5 2 2 4" xfId="6641" xr:uid="{00000000-0005-0000-0000-000093160000}"/>
    <cellStyle name="Normal 2 2 2 2 3 5 2 2 4 2" xfId="14787" xr:uid="{00000000-0005-0000-0000-000094160000}"/>
    <cellStyle name="Normal 2 2 2 2 3 5 2 2 4 2 2" xfId="31083" xr:uid="{00000000-0005-0000-0000-000095160000}"/>
    <cellStyle name="Normal 2 2 2 2 3 5 2 2 4 3" xfId="22937" xr:uid="{00000000-0005-0000-0000-000096160000}"/>
    <cellStyle name="Normal 2 2 2 2 3 5 2 2 5" xfId="9488" xr:uid="{00000000-0005-0000-0000-000097160000}"/>
    <cellStyle name="Normal 2 2 2 2 3 5 2 2 5 2" xfId="25784" xr:uid="{00000000-0005-0000-0000-000098160000}"/>
    <cellStyle name="Normal 2 2 2 2 3 5 2 2 6" xfId="17638" xr:uid="{00000000-0005-0000-0000-000099160000}"/>
    <cellStyle name="Normal 2 2 2 2 3 5 2 3" xfId="2047" xr:uid="{00000000-0005-0000-0000-00009A160000}"/>
    <cellStyle name="Normal 2 2 2 2 3 5 2 3 2" xfId="4611" xr:uid="{00000000-0005-0000-0000-00009B160000}"/>
    <cellStyle name="Normal 2 2 2 2 3 5 2 3 2 2" xfId="12757" xr:uid="{00000000-0005-0000-0000-00009C160000}"/>
    <cellStyle name="Normal 2 2 2 2 3 5 2 3 2 2 2" xfId="29053" xr:uid="{00000000-0005-0000-0000-00009D160000}"/>
    <cellStyle name="Normal 2 2 2 2 3 5 2 3 2 3" xfId="20907" xr:uid="{00000000-0005-0000-0000-00009E160000}"/>
    <cellStyle name="Normal 2 2 2 2 3 5 2 3 3" xfId="7346" xr:uid="{00000000-0005-0000-0000-00009F160000}"/>
    <cellStyle name="Normal 2 2 2 2 3 5 2 3 3 2" xfId="15492" xr:uid="{00000000-0005-0000-0000-0000A0160000}"/>
    <cellStyle name="Normal 2 2 2 2 3 5 2 3 3 2 2" xfId="31788" xr:uid="{00000000-0005-0000-0000-0000A1160000}"/>
    <cellStyle name="Normal 2 2 2 2 3 5 2 3 3 3" xfId="23642" xr:uid="{00000000-0005-0000-0000-0000A2160000}"/>
    <cellStyle name="Normal 2 2 2 2 3 5 2 3 4" xfId="10193" xr:uid="{00000000-0005-0000-0000-0000A3160000}"/>
    <cellStyle name="Normal 2 2 2 2 3 5 2 3 4 2" xfId="26489" xr:uid="{00000000-0005-0000-0000-0000A4160000}"/>
    <cellStyle name="Normal 2 2 2 2 3 5 2 3 5" xfId="18343" xr:uid="{00000000-0005-0000-0000-0000A5160000}"/>
    <cellStyle name="Normal 2 2 2 2 3 5 2 4" xfId="3393" xr:uid="{00000000-0005-0000-0000-0000A6160000}"/>
    <cellStyle name="Normal 2 2 2 2 3 5 2 4 2" xfId="11539" xr:uid="{00000000-0005-0000-0000-0000A7160000}"/>
    <cellStyle name="Normal 2 2 2 2 3 5 2 4 2 2" xfId="27835" xr:uid="{00000000-0005-0000-0000-0000A8160000}"/>
    <cellStyle name="Normal 2 2 2 2 3 5 2 4 3" xfId="19689" xr:uid="{00000000-0005-0000-0000-0000A9160000}"/>
    <cellStyle name="Normal 2 2 2 2 3 5 2 5" xfId="5936" xr:uid="{00000000-0005-0000-0000-0000AA160000}"/>
    <cellStyle name="Normal 2 2 2 2 3 5 2 5 2" xfId="14082" xr:uid="{00000000-0005-0000-0000-0000AB160000}"/>
    <cellStyle name="Normal 2 2 2 2 3 5 2 5 2 2" xfId="30378" xr:uid="{00000000-0005-0000-0000-0000AC160000}"/>
    <cellStyle name="Normal 2 2 2 2 3 5 2 5 3" xfId="22232" xr:uid="{00000000-0005-0000-0000-0000AD160000}"/>
    <cellStyle name="Normal 2 2 2 2 3 5 2 6" xfId="8783" xr:uid="{00000000-0005-0000-0000-0000AE160000}"/>
    <cellStyle name="Normal 2 2 2 2 3 5 2 6 2" xfId="25079" xr:uid="{00000000-0005-0000-0000-0000AF160000}"/>
    <cellStyle name="Normal 2 2 2 2 3 5 2 7" xfId="16933" xr:uid="{00000000-0005-0000-0000-0000B0160000}"/>
    <cellStyle name="Normal 2 2 2 2 3 5 3" xfId="998" xr:uid="{00000000-0005-0000-0000-0000B1160000}"/>
    <cellStyle name="Normal 2 2 2 2 3 5 3 2" xfId="2408" xr:uid="{00000000-0005-0000-0000-0000B2160000}"/>
    <cellStyle name="Normal 2 2 2 2 3 5 3 2 2" xfId="4924" xr:uid="{00000000-0005-0000-0000-0000B3160000}"/>
    <cellStyle name="Normal 2 2 2 2 3 5 3 2 2 2" xfId="13070" xr:uid="{00000000-0005-0000-0000-0000B4160000}"/>
    <cellStyle name="Normal 2 2 2 2 3 5 3 2 2 2 2" xfId="29366" xr:uid="{00000000-0005-0000-0000-0000B5160000}"/>
    <cellStyle name="Normal 2 2 2 2 3 5 3 2 2 3" xfId="21220" xr:uid="{00000000-0005-0000-0000-0000B6160000}"/>
    <cellStyle name="Normal 2 2 2 2 3 5 3 2 3" xfId="7707" xr:uid="{00000000-0005-0000-0000-0000B7160000}"/>
    <cellStyle name="Normal 2 2 2 2 3 5 3 2 3 2" xfId="15853" xr:uid="{00000000-0005-0000-0000-0000B8160000}"/>
    <cellStyle name="Normal 2 2 2 2 3 5 3 2 3 2 2" xfId="32149" xr:uid="{00000000-0005-0000-0000-0000B9160000}"/>
    <cellStyle name="Normal 2 2 2 2 3 5 3 2 3 3" xfId="24003" xr:uid="{00000000-0005-0000-0000-0000BA160000}"/>
    <cellStyle name="Normal 2 2 2 2 3 5 3 2 4" xfId="10554" xr:uid="{00000000-0005-0000-0000-0000BB160000}"/>
    <cellStyle name="Normal 2 2 2 2 3 5 3 2 4 2" xfId="26850" xr:uid="{00000000-0005-0000-0000-0000BC160000}"/>
    <cellStyle name="Normal 2 2 2 2 3 5 3 2 5" xfId="18704" xr:uid="{00000000-0005-0000-0000-0000BD160000}"/>
    <cellStyle name="Normal 2 2 2 2 3 5 3 3" xfId="3706" xr:uid="{00000000-0005-0000-0000-0000BE160000}"/>
    <cellStyle name="Normal 2 2 2 2 3 5 3 3 2" xfId="11852" xr:uid="{00000000-0005-0000-0000-0000BF160000}"/>
    <cellStyle name="Normal 2 2 2 2 3 5 3 3 2 2" xfId="28148" xr:uid="{00000000-0005-0000-0000-0000C0160000}"/>
    <cellStyle name="Normal 2 2 2 2 3 5 3 3 3" xfId="20002" xr:uid="{00000000-0005-0000-0000-0000C1160000}"/>
    <cellStyle name="Normal 2 2 2 2 3 5 3 4" xfId="6297" xr:uid="{00000000-0005-0000-0000-0000C2160000}"/>
    <cellStyle name="Normal 2 2 2 2 3 5 3 4 2" xfId="14443" xr:uid="{00000000-0005-0000-0000-0000C3160000}"/>
    <cellStyle name="Normal 2 2 2 2 3 5 3 4 2 2" xfId="30739" xr:uid="{00000000-0005-0000-0000-0000C4160000}"/>
    <cellStyle name="Normal 2 2 2 2 3 5 3 4 3" xfId="22593" xr:uid="{00000000-0005-0000-0000-0000C5160000}"/>
    <cellStyle name="Normal 2 2 2 2 3 5 3 5" xfId="9144" xr:uid="{00000000-0005-0000-0000-0000C6160000}"/>
    <cellStyle name="Normal 2 2 2 2 3 5 3 5 2" xfId="25440" xr:uid="{00000000-0005-0000-0000-0000C7160000}"/>
    <cellStyle name="Normal 2 2 2 2 3 5 3 6" xfId="17294" xr:uid="{00000000-0005-0000-0000-0000C8160000}"/>
    <cellStyle name="Normal 2 2 2 2 3 5 4" xfId="1703" xr:uid="{00000000-0005-0000-0000-0000C9160000}"/>
    <cellStyle name="Normal 2 2 2 2 3 5 4 2" xfId="4315" xr:uid="{00000000-0005-0000-0000-0000CA160000}"/>
    <cellStyle name="Normal 2 2 2 2 3 5 4 2 2" xfId="12461" xr:uid="{00000000-0005-0000-0000-0000CB160000}"/>
    <cellStyle name="Normal 2 2 2 2 3 5 4 2 2 2" xfId="28757" xr:uid="{00000000-0005-0000-0000-0000CC160000}"/>
    <cellStyle name="Normal 2 2 2 2 3 5 4 2 3" xfId="20611" xr:uid="{00000000-0005-0000-0000-0000CD160000}"/>
    <cellStyle name="Normal 2 2 2 2 3 5 4 3" xfId="7002" xr:uid="{00000000-0005-0000-0000-0000CE160000}"/>
    <cellStyle name="Normal 2 2 2 2 3 5 4 3 2" xfId="15148" xr:uid="{00000000-0005-0000-0000-0000CF160000}"/>
    <cellStyle name="Normal 2 2 2 2 3 5 4 3 2 2" xfId="31444" xr:uid="{00000000-0005-0000-0000-0000D0160000}"/>
    <cellStyle name="Normal 2 2 2 2 3 5 4 3 3" xfId="23298" xr:uid="{00000000-0005-0000-0000-0000D1160000}"/>
    <cellStyle name="Normal 2 2 2 2 3 5 4 4" xfId="9849" xr:uid="{00000000-0005-0000-0000-0000D2160000}"/>
    <cellStyle name="Normal 2 2 2 2 3 5 4 4 2" xfId="26145" xr:uid="{00000000-0005-0000-0000-0000D3160000}"/>
    <cellStyle name="Normal 2 2 2 2 3 5 4 5" xfId="17999" xr:uid="{00000000-0005-0000-0000-0000D4160000}"/>
    <cellStyle name="Normal 2 2 2 2 3 5 5" xfId="3097" xr:uid="{00000000-0005-0000-0000-0000D5160000}"/>
    <cellStyle name="Normal 2 2 2 2 3 5 5 2" xfId="11243" xr:uid="{00000000-0005-0000-0000-0000D6160000}"/>
    <cellStyle name="Normal 2 2 2 2 3 5 5 2 2" xfId="27539" xr:uid="{00000000-0005-0000-0000-0000D7160000}"/>
    <cellStyle name="Normal 2 2 2 2 3 5 5 3" xfId="19393" xr:uid="{00000000-0005-0000-0000-0000D8160000}"/>
    <cellStyle name="Normal 2 2 2 2 3 5 6" xfId="5592" xr:uid="{00000000-0005-0000-0000-0000D9160000}"/>
    <cellStyle name="Normal 2 2 2 2 3 5 6 2" xfId="13738" xr:uid="{00000000-0005-0000-0000-0000DA160000}"/>
    <cellStyle name="Normal 2 2 2 2 3 5 6 2 2" xfId="30034" xr:uid="{00000000-0005-0000-0000-0000DB160000}"/>
    <cellStyle name="Normal 2 2 2 2 3 5 6 3" xfId="21888" xr:uid="{00000000-0005-0000-0000-0000DC160000}"/>
    <cellStyle name="Normal 2 2 2 2 3 5 7" xfId="8439" xr:uid="{00000000-0005-0000-0000-0000DD160000}"/>
    <cellStyle name="Normal 2 2 2 2 3 5 7 2" xfId="24735" xr:uid="{00000000-0005-0000-0000-0000DE160000}"/>
    <cellStyle name="Normal 2 2 2 2 3 5 8" xfId="16589" xr:uid="{00000000-0005-0000-0000-0000DF160000}"/>
    <cellStyle name="Normal 2 2 2 2 3 6" xfId="382" xr:uid="{00000000-0005-0000-0000-0000E0160000}"/>
    <cellStyle name="Normal 2 2 2 2 3 6 2" xfId="1088" xr:uid="{00000000-0005-0000-0000-0000E1160000}"/>
    <cellStyle name="Normal 2 2 2 2 3 6 2 2" xfId="2498" xr:uid="{00000000-0005-0000-0000-0000E2160000}"/>
    <cellStyle name="Normal 2 2 2 2 3 6 2 2 2" xfId="4998" xr:uid="{00000000-0005-0000-0000-0000E3160000}"/>
    <cellStyle name="Normal 2 2 2 2 3 6 2 2 2 2" xfId="13144" xr:uid="{00000000-0005-0000-0000-0000E4160000}"/>
    <cellStyle name="Normal 2 2 2 2 3 6 2 2 2 2 2" xfId="29440" xr:uid="{00000000-0005-0000-0000-0000E5160000}"/>
    <cellStyle name="Normal 2 2 2 2 3 6 2 2 2 3" xfId="21294" xr:uid="{00000000-0005-0000-0000-0000E6160000}"/>
    <cellStyle name="Normal 2 2 2 2 3 6 2 2 3" xfId="7797" xr:uid="{00000000-0005-0000-0000-0000E7160000}"/>
    <cellStyle name="Normal 2 2 2 2 3 6 2 2 3 2" xfId="15943" xr:uid="{00000000-0005-0000-0000-0000E8160000}"/>
    <cellStyle name="Normal 2 2 2 2 3 6 2 2 3 2 2" xfId="32239" xr:uid="{00000000-0005-0000-0000-0000E9160000}"/>
    <cellStyle name="Normal 2 2 2 2 3 6 2 2 3 3" xfId="24093" xr:uid="{00000000-0005-0000-0000-0000EA160000}"/>
    <cellStyle name="Normal 2 2 2 2 3 6 2 2 4" xfId="10644" xr:uid="{00000000-0005-0000-0000-0000EB160000}"/>
    <cellStyle name="Normal 2 2 2 2 3 6 2 2 4 2" xfId="26940" xr:uid="{00000000-0005-0000-0000-0000EC160000}"/>
    <cellStyle name="Normal 2 2 2 2 3 6 2 2 5" xfId="18794" xr:uid="{00000000-0005-0000-0000-0000ED160000}"/>
    <cellStyle name="Normal 2 2 2 2 3 6 2 3" xfId="3780" xr:uid="{00000000-0005-0000-0000-0000EE160000}"/>
    <cellStyle name="Normal 2 2 2 2 3 6 2 3 2" xfId="11926" xr:uid="{00000000-0005-0000-0000-0000EF160000}"/>
    <cellStyle name="Normal 2 2 2 2 3 6 2 3 2 2" xfId="28222" xr:uid="{00000000-0005-0000-0000-0000F0160000}"/>
    <cellStyle name="Normal 2 2 2 2 3 6 2 3 3" xfId="20076" xr:uid="{00000000-0005-0000-0000-0000F1160000}"/>
    <cellStyle name="Normal 2 2 2 2 3 6 2 4" xfId="6387" xr:uid="{00000000-0005-0000-0000-0000F2160000}"/>
    <cellStyle name="Normal 2 2 2 2 3 6 2 4 2" xfId="14533" xr:uid="{00000000-0005-0000-0000-0000F3160000}"/>
    <cellStyle name="Normal 2 2 2 2 3 6 2 4 2 2" xfId="30829" xr:uid="{00000000-0005-0000-0000-0000F4160000}"/>
    <cellStyle name="Normal 2 2 2 2 3 6 2 4 3" xfId="22683" xr:uid="{00000000-0005-0000-0000-0000F5160000}"/>
    <cellStyle name="Normal 2 2 2 2 3 6 2 5" xfId="9234" xr:uid="{00000000-0005-0000-0000-0000F6160000}"/>
    <cellStyle name="Normal 2 2 2 2 3 6 2 5 2" xfId="25530" xr:uid="{00000000-0005-0000-0000-0000F7160000}"/>
    <cellStyle name="Normal 2 2 2 2 3 6 2 6" xfId="17384" xr:uid="{00000000-0005-0000-0000-0000F8160000}"/>
    <cellStyle name="Normal 2 2 2 2 3 6 3" xfId="1793" xr:uid="{00000000-0005-0000-0000-0000F9160000}"/>
    <cellStyle name="Normal 2 2 2 2 3 6 3 2" xfId="4389" xr:uid="{00000000-0005-0000-0000-0000FA160000}"/>
    <cellStyle name="Normal 2 2 2 2 3 6 3 2 2" xfId="12535" xr:uid="{00000000-0005-0000-0000-0000FB160000}"/>
    <cellStyle name="Normal 2 2 2 2 3 6 3 2 2 2" xfId="28831" xr:uid="{00000000-0005-0000-0000-0000FC160000}"/>
    <cellStyle name="Normal 2 2 2 2 3 6 3 2 3" xfId="20685" xr:uid="{00000000-0005-0000-0000-0000FD160000}"/>
    <cellStyle name="Normal 2 2 2 2 3 6 3 3" xfId="7092" xr:uid="{00000000-0005-0000-0000-0000FE160000}"/>
    <cellStyle name="Normal 2 2 2 2 3 6 3 3 2" xfId="15238" xr:uid="{00000000-0005-0000-0000-0000FF160000}"/>
    <cellStyle name="Normal 2 2 2 2 3 6 3 3 2 2" xfId="31534" xr:uid="{00000000-0005-0000-0000-000000170000}"/>
    <cellStyle name="Normal 2 2 2 2 3 6 3 3 3" xfId="23388" xr:uid="{00000000-0005-0000-0000-000001170000}"/>
    <cellStyle name="Normal 2 2 2 2 3 6 3 4" xfId="9939" xr:uid="{00000000-0005-0000-0000-000002170000}"/>
    <cellStyle name="Normal 2 2 2 2 3 6 3 4 2" xfId="26235" xr:uid="{00000000-0005-0000-0000-000003170000}"/>
    <cellStyle name="Normal 2 2 2 2 3 6 3 5" xfId="18089" xr:uid="{00000000-0005-0000-0000-000004170000}"/>
    <cellStyle name="Normal 2 2 2 2 3 6 4" xfId="3171" xr:uid="{00000000-0005-0000-0000-000005170000}"/>
    <cellStyle name="Normal 2 2 2 2 3 6 4 2" xfId="11317" xr:uid="{00000000-0005-0000-0000-000006170000}"/>
    <cellStyle name="Normal 2 2 2 2 3 6 4 2 2" xfId="27613" xr:uid="{00000000-0005-0000-0000-000007170000}"/>
    <cellStyle name="Normal 2 2 2 2 3 6 4 3" xfId="19467" xr:uid="{00000000-0005-0000-0000-000008170000}"/>
    <cellStyle name="Normal 2 2 2 2 3 6 5" xfId="5682" xr:uid="{00000000-0005-0000-0000-000009170000}"/>
    <cellStyle name="Normal 2 2 2 2 3 6 5 2" xfId="13828" xr:uid="{00000000-0005-0000-0000-00000A170000}"/>
    <cellStyle name="Normal 2 2 2 2 3 6 5 2 2" xfId="30124" xr:uid="{00000000-0005-0000-0000-00000B170000}"/>
    <cellStyle name="Normal 2 2 2 2 3 6 5 3" xfId="21978" xr:uid="{00000000-0005-0000-0000-00000C170000}"/>
    <cellStyle name="Normal 2 2 2 2 3 6 6" xfId="8529" xr:uid="{00000000-0005-0000-0000-00000D170000}"/>
    <cellStyle name="Normal 2 2 2 2 3 6 6 2" xfId="24825" xr:uid="{00000000-0005-0000-0000-00000E170000}"/>
    <cellStyle name="Normal 2 2 2 2 3 6 7" xfId="16679" xr:uid="{00000000-0005-0000-0000-00000F170000}"/>
    <cellStyle name="Normal 2 2 2 2 3 7" xfId="744" xr:uid="{00000000-0005-0000-0000-000010170000}"/>
    <cellStyle name="Normal 2 2 2 2 3 7 2" xfId="2154" xr:uid="{00000000-0005-0000-0000-000011170000}"/>
    <cellStyle name="Normal 2 2 2 2 3 7 2 2" xfId="4702" xr:uid="{00000000-0005-0000-0000-000012170000}"/>
    <cellStyle name="Normal 2 2 2 2 3 7 2 2 2" xfId="12848" xr:uid="{00000000-0005-0000-0000-000013170000}"/>
    <cellStyle name="Normal 2 2 2 2 3 7 2 2 2 2" xfId="29144" xr:uid="{00000000-0005-0000-0000-000014170000}"/>
    <cellStyle name="Normal 2 2 2 2 3 7 2 2 3" xfId="20998" xr:uid="{00000000-0005-0000-0000-000015170000}"/>
    <cellStyle name="Normal 2 2 2 2 3 7 2 3" xfId="7453" xr:uid="{00000000-0005-0000-0000-000016170000}"/>
    <cellStyle name="Normal 2 2 2 2 3 7 2 3 2" xfId="15599" xr:uid="{00000000-0005-0000-0000-000017170000}"/>
    <cellStyle name="Normal 2 2 2 2 3 7 2 3 2 2" xfId="31895" xr:uid="{00000000-0005-0000-0000-000018170000}"/>
    <cellStyle name="Normal 2 2 2 2 3 7 2 3 3" xfId="23749" xr:uid="{00000000-0005-0000-0000-000019170000}"/>
    <cellStyle name="Normal 2 2 2 2 3 7 2 4" xfId="10300" xr:uid="{00000000-0005-0000-0000-00001A170000}"/>
    <cellStyle name="Normal 2 2 2 2 3 7 2 4 2" xfId="26596" xr:uid="{00000000-0005-0000-0000-00001B170000}"/>
    <cellStyle name="Normal 2 2 2 2 3 7 2 5" xfId="18450" xr:uid="{00000000-0005-0000-0000-00001C170000}"/>
    <cellStyle name="Normal 2 2 2 2 3 7 3" xfId="3484" xr:uid="{00000000-0005-0000-0000-00001D170000}"/>
    <cellStyle name="Normal 2 2 2 2 3 7 3 2" xfId="11630" xr:uid="{00000000-0005-0000-0000-00001E170000}"/>
    <cellStyle name="Normal 2 2 2 2 3 7 3 2 2" xfId="27926" xr:uid="{00000000-0005-0000-0000-00001F170000}"/>
    <cellStyle name="Normal 2 2 2 2 3 7 3 3" xfId="19780" xr:uid="{00000000-0005-0000-0000-000020170000}"/>
    <cellStyle name="Normal 2 2 2 2 3 7 4" xfId="6043" xr:uid="{00000000-0005-0000-0000-000021170000}"/>
    <cellStyle name="Normal 2 2 2 2 3 7 4 2" xfId="14189" xr:uid="{00000000-0005-0000-0000-000022170000}"/>
    <cellStyle name="Normal 2 2 2 2 3 7 4 2 2" xfId="30485" xr:uid="{00000000-0005-0000-0000-000023170000}"/>
    <cellStyle name="Normal 2 2 2 2 3 7 4 3" xfId="22339" xr:uid="{00000000-0005-0000-0000-000024170000}"/>
    <cellStyle name="Normal 2 2 2 2 3 7 5" xfId="8890" xr:uid="{00000000-0005-0000-0000-000025170000}"/>
    <cellStyle name="Normal 2 2 2 2 3 7 5 2" xfId="25186" xr:uid="{00000000-0005-0000-0000-000026170000}"/>
    <cellStyle name="Normal 2 2 2 2 3 7 6" xfId="17040" xr:uid="{00000000-0005-0000-0000-000027170000}"/>
    <cellStyle name="Normal 2 2 2 2 3 8" xfId="1449" xr:uid="{00000000-0005-0000-0000-000028170000}"/>
    <cellStyle name="Normal 2 2 2 2 3 8 2" xfId="4093" xr:uid="{00000000-0005-0000-0000-000029170000}"/>
    <cellStyle name="Normal 2 2 2 2 3 8 2 2" xfId="12239" xr:uid="{00000000-0005-0000-0000-00002A170000}"/>
    <cellStyle name="Normal 2 2 2 2 3 8 2 2 2" xfId="28535" xr:uid="{00000000-0005-0000-0000-00002B170000}"/>
    <cellStyle name="Normal 2 2 2 2 3 8 2 3" xfId="20389" xr:uid="{00000000-0005-0000-0000-00002C170000}"/>
    <cellStyle name="Normal 2 2 2 2 3 8 3" xfId="6748" xr:uid="{00000000-0005-0000-0000-00002D170000}"/>
    <cellStyle name="Normal 2 2 2 2 3 8 3 2" xfId="14894" xr:uid="{00000000-0005-0000-0000-00002E170000}"/>
    <cellStyle name="Normal 2 2 2 2 3 8 3 2 2" xfId="31190" xr:uid="{00000000-0005-0000-0000-00002F170000}"/>
    <cellStyle name="Normal 2 2 2 2 3 8 3 3" xfId="23044" xr:uid="{00000000-0005-0000-0000-000030170000}"/>
    <cellStyle name="Normal 2 2 2 2 3 8 4" xfId="9595" xr:uid="{00000000-0005-0000-0000-000031170000}"/>
    <cellStyle name="Normal 2 2 2 2 3 8 4 2" xfId="25891" xr:uid="{00000000-0005-0000-0000-000032170000}"/>
    <cellStyle name="Normal 2 2 2 2 3 8 5" xfId="17745" xr:uid="{00000000-0005-0000-0000-000033170000}"/>
    <cellStyle name="Normal 2 2 2 2 3 9" xfId="2875" xr:uid="{00000000-0005-0000-0000-000034170000}"/>
    <cellStyle name="Normal 2 2 2 2 3 9 2" xfId="11021" xr:uid="{00000000-0005-0000-0000-000035170000}"/>
    <cellStyle name="Normal 2 2 2 2 3 9 2 2" xfId="27317" xr:uid="{00000000-0005-0000-0000-000036170000}"/>
    <cellStyle name="Normal 2 2 2 2 3 9 3" xfId="19171" xr:uid="{00000000-0005-0000-0000-000037170000}"/>
    <cellStyle name="Normal 2 2 2 2 4" xfId="60" xr:uid="{00000000-0005-0000-0000-000038170000}"/>
    <cellStyle name="Normal 2 2 2 2 4 10" xfId="8207" xr:uid="{00000000-0005-0000-0000-000039170000}"/>
    <cellStyle name="Normal 2 2 2 2 4 10 2" xfId="24503" xr:uid="{00000000-0005-0000-0000-00003A170000}"/>
    <cellStyle name="Normal 2 2 2 2 4 11" xfId="16357" xr:uid="{00000000-0005-0000-0000-00003B170000}"/>
    <cellStyle name="Normal 2 2 2 2 4 2" xfId="150" xr:uid="{00000000-0005-0000-0000-00003C170000}"/>
    <cellStyle name="Normal 2 2 2 2 4 2 2" xfId="494" xr:uid="{00000000-0005-0000-0000-00003D170000}"/>
    <cellStyle name="Normal 2 2 2 2 4 2 2 2" xfId="1200" xr:uid="{00000000-0005-0000-0000-00003E170000}"/>
    <cellStyle name="Normal 2 2 2 2 4 2 2 2 2" xfId="2610" xr:uid="{00000000-0005-0000-0000-00003F170000}"/>
    <cellStyle name="Normal 2 2 2 2 4 2 2 2 2 2" xfId="5090" xr:uid="{00000000-0005-0000-0000-000040170000}"/>
    <cellStyle name="Normal 2 2 2 2 4 2 2 2 2 2 2" xfId="13236" xr:uid="{00000000-0005-0000-0000-000041170000}"/>
    <cellStyle name="Normal 2 2 2 2 4 2 2 2 2 2 2 2" xfId="29532" xr:uid="{00000000-0005-0000-0000-000042170000}"/>
    <cellStyle name="Normal 2 2 2 2 4 2 2 2 2 2 3" xfId="21386" xr:uid="{00000000-0005-0000-0000-000043170000}"/>
    <cellStyle name="Normal 2 2 2 2 4 2 2 2 2 3" xfId="7909" xr:uid="{00000000-0005-0000-0000-000044170000}"/>
    <cellStyle name="Normal 2 2 2 2 4 2 2 2 2 3 2" xfId="16055" xr:uid="{00000000-0005-0000-0000-000045170000}"/>
    <cellStyle name="Normal 2 2 2 2 4 2 2 2 2 3 2 2" xfId="32351" xr:uid="{00000000-0005-0000-0000-000046170000}"/>
    <cellStyle name="Normal 2 2 2 2 4 2 2 2 2 3 3" xfId="24205" xr:uid="{00000000-0005-0000-0000-000047170000}"/>
    <cellStyle name="Normal 2 2 2 2 4 2 2 2 2 4" xfId="10756" xr:uid="{00000000-0005-0000-0000-000048170000}"/>
    <cellStyle name="Normal 2 2 2 2 4 2 2 2 2 4 2" xfId="27052" xr:uid="{00000000-0005-0000-0000-000049170000}"/>
    <cellStyle name="Normal 2 2 2 2 4 2 2 2 2 5" xfId="18906" xr:uid="{00000000-0005-0000-0000-00004A170000}"/>
    <cellStyle name="Normal 2 2 2 2 4 2 2 2 3" xfId="3872" xr:uid="{00000000-0005-0000-0000-00004B170000}"/>
    <cellStyle name="Normal 2 2 2 2 4 2 2 2 3 2" xfId="12018" xr:uid="{00000000-0005-0000-0000-00004C170000}"/>
    <cellStyle name="Normal 2 2 2 2 4 2 2 2 3 2 2" xfId="28314" xr:uid="{00000000-0005-0000-0000-00004D170000}"/>
    <cellStyle name="Normal 2 2 2 2 4 2 2 2 3 3" xfId="20168" xr:uid="{00000000-0005-0000-0000-00004E170000}"/>
    <cellStyle name="Normal 2 2 2 2 4 2 2 2 4" xfId="6499" xr:uid="{00000000-0005-0000-0000-00004F170000}"/>
    <cellStyle name="Normal 2 2 2 2 4 2 2 2 4 2" xfId="14645" xr:uid="{00000000-0005-0000-0000-000050170000}"/>
    <cellStyle name="Normal 2 2 2 2 4 2 2 2 4 2 2" xfId="30941" xr:uid="{00000000-0005-0000-0000-000051170000}"/>
    <cellStyle name="Normal 2 2 2 2 4 2 2 2 4 3" xfId="22795" xr:uid="{00000000-0005-0000-0000-000052170000}"/>
    <cellStyle name="Normal 2 2 2 2 4 2 2 2 5" xfId="9346" xr:uid="{00000000-0005-0000-0000-000053170000}"/>
    <cellStyle name="Normal 2 2 2 2 4 2 2 2 5 2" xfId="25642" xr:uid="{00000000-0005-0000-0000-000054170000}"/>
    <cellStyle name="Normal 2 2 2 2 4 2 2 2 6" xfId="17496" xr:uid="{00000000-0005-0000-0000-000055170000}"/>
    <cellStyle name="Normal 2 2 2 2 4 2 2 3" xfId="1905" xr:uid="{00000000-0005-0000-0000-000056170000}"/>
    <cellStyle name="Normal 2 2 2 2 4 2 2 3 2" xfId="4481" xr:uid="{00000000-0005-0000-0000-000057170000}"/>
    <cellStyle name="Normal 2 2 2 2 4 2 2 3 2 2" xfId="12627" xr:uid="{00000000-0005-0000-0000-000058170000}"/>
    <cellStyle name="Normal 2 2 2 2 4 2 2 3 2 2 2" xfId="28923" xr:uid="{00000000-0005-0000-0000-000059170000}"/>
    <cellStyle name="Normal 2 2 2 2 4 2 2 3 2 3" xfId="20777" xr:uid="{00000000-0005-0000-0000-00005A170000}"/>
    <cellStyle name="Normal 2 2 2 2 4 2 2 3 3" xfId="7204" xr:uid="{00000000-0005-0000-0000-00005B170000}"/>
    <cellStyle name="Normal 2 2 2 2 4 2 2 3 3 2" xfId="15350" xr:uid="{00000000-0005-0000-0000-00005C170000}"/>
    <cellStyle name="Normal 2 2 2 2 4 2 2 3 3 2 2" xfId="31646" xr:uid="{00000000-0005-0000-0000-00005D170000}"/>
    <cellStyle name="Normal 2 2 2 2 4 2 2 3 3 3" xfId="23500" xr:uid="{00000000-0005-0000-0000-00005E170000}"/>
    <cellStyle name="Normal 2 2 2 2 4 2 2 3 4" xfId="10051" xr:uid="{00000000-0005-0000-0000-00005F170000}"/>
    <cellStyle name="Normal 2 2 2 2 4 2 2 3 4 2" xfId="26347" xr:uid="{00000000-0005-0000-0000-000060170000}"/>
    <cellStyle name="Normal 2 2 2 2 4 2 2 3 5" xfId="18201" xr:uid="{00000000-0005-0000-0000-000061170000}"/>
    <cellStyle name="Normal 2 2 2 2 4 2 2 4" xfId="3263" xr:uid="{00000000-0005-0000-0000-000062170000}"/>
    <cellStyle name="Normal 2 2 2 2 4 2 2 4 2" xfId="11409" xr:uid="{00000000-0005-0000-0000-000063170000}"/>
    <cellStyle name="Normal 2 2 2 2 4 2 2 4 2 2" xfId="27705" xr:uid="{00000000-0005-0000-0000-000064170000}"/>
    <cellStyle name="Normal 2 2 2 2 4 2 2 4 3" xfId="19559" xr:uid="{00000000-0005-0000-0000-000065170000}"/>
    <cellStyle name="Normal 2 2 2 2 4 2 2 5" xfId="5794" xr:uid="{00000000-0005-0000-0000-000066170000}"/>
    <cellStyle name="Normal 2 2 2 2 4 2 2 5 2" xfId="13940" xr:uid="{00000000-0005-0000-0000-000067170000}"/>
    <cellStyle name="Normal 2 2 2 2 4 2 2 5 2 2" xfId="30236" xr:uid="{00000000-0005-0000-0000-000068170000}"/>
    <cellStyle name="Normal 2 2 2 2 4 2 2 5 3" xfId="22090" xr:uid="{00000000-0005-0000-0000-000069170000}"/>
    <cellStyle name="Normal 2 2 2 2 4 2 2 6" xfId="8641" xr:uid="{00000000-0005-0000-0000-00006A170000}"/>
    <cellStyle name="Normal 2 2 2 2 4 2 2 6 2" xfId="24937" xr:uid="{00000000-0005-0000-0000-00006B170000}"/>
    <cellStyle name="Normal 2 2 2 2 4 2 2 7" xfId="16791" xr:uid="{00000000-0005-0000-0000-00006C170000}"/>
    <cellStyle name="Normal 2 2 2 2 4 2 3" xfId="856" xr:uid="{00000000-0005-0000-0000-00006D170000}"/>
    <cellStyle name="Normal 2 2 2 2 4 2 3 2" xfId="2266" xr:uid="{00000000-0005-0000-0000-00006E170000}"/>
    <cellStyle name="Normal 2 2 2 2 4 2 3 2 2" xfId="4794" xr:uid="{00000000-0005-0000-0000-00006F170000}"/>
    <cellStyle name="Normal 2 2 2 2 4 2 3 2 2 2" xfId="12940" xr:uid="{00000000-0005-0000-0000-000070170000}"/>
    <cellStyle name="Normal 2 2 2 2 4 2 3 2 2 2 2" xfId="29236" xr:uid="{00000000-0005-0000-0000-000071170000}"/>
    <cellStyle name="Normal 2 2 2 2 4 2 3 2 2 3" xfId="21090" xr:uid="{00000000-0005-0000-0000-000072170000}"/>
    <cellStyle name="Normal 2 2 2 2 4 2 3 2 3" xfId="7565" xr:uid="{00000000-0005-0000-0000-000073170000}"/>
    <cellStyle name="Normal 2 2 2 2 4 2 3 2 3 2" xfId="15711" xr:uid="{00000000-0005-0000-0000-000074170000}"/>
    <cellStyle name="Normal 2 2 2 2 4 2 3 2 3 2 2" xfId="32007" xr:uid="{00000000-0005-0000-0000-000075170000}"/>
    <cellStyle name="Normal 2 2 2 2 4 2 3 2 3 3" xfId="23861" xr:uid="{00000000-0005-0000-0000-000076170000}"/>
    <cellStyle name="Normal 2 2 2 2 4 2 3 2 4" xfId="10412" xr:uid="{00000000-0005-0000-0000-000077170000}"/>
    <cellStyle name="Normal 2 2 2 2 4 2 3 2 4 2" xfId="26708" xr:uid="{00000000-0005-0000-0000-000078170000}"/>
    <cellStyle name="Normal 2 2 2 2 4 2 3 2 5" xfId="18562" xr:uid="{00000000-0005-0000-0000-000079170000}"/>
    <cellStyle name="Normal 2 2 2 2 4 2 3 3" xfId="3576" xr:uid="{00000000-0005-0000-0000-00007A170000}"/>
    <cellStyle name="Normal 2 2 2 2 4 2 3 3 2" xfId="11722" xr:uid="{00000000-0005-0000-0000-00007B170000}"/>
    <cellStyle name="Normal 2 2 2 2 4 2 3 3 2 2" xfId="28018" xr:uid="{00000000-0005-0000-0000-00007C170000}"/>
    <cellStyle name="Normal 2 2 2 2 4 2 3 3 3" xfId="19872" xr:uid="{00000000-0005-0000-0000-00007D170000}"/>
    <cellStyle name="Normal 2 2 2 2 4 2 3 4" xfId="6155" xr:uid="{00000000-0005-0000-0000-00007E170000}"/>
    <cellStyle name="Normal 2 2 2 2 4 2 3 4 2" xfId="14301" xr:uid="{00000000-0005-0000-0000-00007F170000}"/>
    <cellStyle name="Normal 2 2 2 2 4 2 3 4 2 2" xfId="30597" xr:uid="{00000000-0005-0000-0000-000080170000}"/>
    <cellStyle name="Normal 2 2 2 2 4 2 3 4 3" xfId="22451" xr:uid="{00000000-0005-0000-0000-000081170000}"/>
    <cellStyle name="Normal 2 2 2 2 4 2 3 5" xfId="9002" xr:uid="{00000000-0005-0000-0000-000082170000}"/>
    <cellStyle name="Normal 2 2 2 2 4 2 3 5 2" xfId="25298" xr:uid="{00000000-0005-0000-0000-000083170000}"/>
    <cellStyle name="Normal 2 2 2 2 4 2 3 6" xfId="17152" xr:uid="{00000000-0005-0000-0000-000084170000}"/>
    <cellStyle name="Normal 2 2 2 2 4 2 4" xfId="1561" xr:uid="{00000000-0005-0000-0000-000085170000}"/>
    <cellStyle name="Normal 2 2 2 2 4 2 4 2" xfId="4185" xr:uid="{00000000-0005-0000-0000-000086170000}"/>
    <cellStyle name="Normal 2 2 2 2 4 2 4 2 2" xfId="12331" xr:uid="{00000000-0005-0000-0000-000087170000}"/>
    <cellStyle name="Normal 2 2 2 2 4 2 4 2 2 2" xfId="28627" xr:uid="{00000000-0005-0000-0000-000088170000}"/>
    <cellStyle name="Normal 2 2 2 2 4 2 4 2 3" xfId="20481" xr:uid="{00000000-0005-0000-0000-000089170000}"/>
    <cellStyle name="Normal 2 2 2 2 4 2 4 3" xfId="6860" xr:uid="{00000000-0005-0000-0000-00008A170000}"/>
    <cellStyle name="Normal 2 2 2 2 4 2 4 3 2" xfId="15006" xr:uid="{00000000-0005-0000-0000-00008B170000}"/>
    <cellStyle name="Normal 2 2 2 2 4 2 4 3 2 2" xfId="31302" xr:uid="{00000000-0005-0000-0000-00008C170000}"/>
    <cellStyle name="Normal 2 2 2 2 4 2 4 3 3" xfId="23156" xr:uid="{00000000-0005-0000-0000-00008D170000}"/>
    <cellStyle name="Normal 2 2 2 2 4 2 4 4" xfId="9707" xr:uid="{00000000-0005-0000-0000-00008E170000}"/>
    <cellStyle name="Normal 2 2 2 2 4 2 4 4 2" xfId="26003" xr:uid="{00000000-0005-0000-0000-00008F170000}"/>
    <cellStyle name="Normal 2 2 2 2 4 2 4 5" xfId="17857" xr:uid="{00000000-0005-0000-0000-000090170000}"/>
    <cellStyle name="Normal 2 2 2 2 4 2 5" xfId="2967" xr:uid="{00000000-0005-0000-0000-000091170000}"/>
    <cellStyle name="Normal 2 2 2 2 4 2 5 2" xfId="11113" xr:uid="{00000000-0005-0000-0000-000092170000}"/>
    <cellStyle name="Normal 2 2 2 2 4 2 5 2 2" xfId="27409" xr:uid="{00000000-0005-0000-0000-000093170000}"/>
    <cellStyle name="Normal 2 2 2 2 4 2 5 3" xfId="19263" xr:uid="{00000000-0005-0000-0000-000094170000}"/>
    <cellStyle name="Normal 2 2 2 2 4 2 6" xfId="5450" xr:uid="{00000000-0005-0000-0000-000095170000}"/>
    <cellStyle name="Normal 2 2 2 2 4 2 6 2" xfId="13596" xr:uid="{00000000-0005-0000-0000-000096170000}"/>
    <cellStyle name="Normal 2 2 2 2 4 2 6 2 2" xfId="29892" xr:uid="{00000000-0005-0000-0000-000097170000}"/>
    <cellStyle name="Normal 2 2 2 2 4 2 6 3" xfId="21746" xr:uid="{00000000-0005-0000-0000-000098170000}"/>
    <cellStyle name="Normal 2 2 2 2 4 2 7" xfId="8297" xr:uid="{00000000-0005-0000-0000-000099170000}"/>
    <cellStyle name="Normal 2 2 2 2 4 2 7 2" xfId="24593" xr:uid="{00000000-0005-0000-0000-00009A170000}"/>
    <cellStyle name="Normal 2 2 2 2 4 2 8" xfId="16447" xr:uid="{00000000-0005-0000-0000-00009B170000}"/>
    <cellStyle name="Normal 2 2 2 2 4 3" xfId="230" xr:uid="{00000000-0005-0000-0000-00009C170000}"/>
    <cellStyle name="Normal 2 2 2 2 4 3 2" xfId="574" xr:uid="{00000000-0005-0000-0000-00009D170000}"/>
    <cellStyle name="Normal 2 2 2 2 4 3 2 2" xfId="1280" xr:uid="{00000000-0005-0000-0000-00009E170000}"/>
    <cellStyle name="Normal 2 2 2 2 4 3 2 2 2" xfId="2690" xr:uid="{00000000-0005-0000-0000-00009F170000}"/>
    <cellStyle name="Normal 2 2 2 2 4 3 2 2 2 2" xfId="5164" xr:uid="{00000000-0005-0000-0000-0000A0170000}"/>
    <cellStyle name="Normal 2 2 2 2 4 3 2 2 2 2 2" xfId="13310" xr:uid="{00000000-0005-0000-0000-0000A1170000}"/>
    <cellStyle name="Normal 2 2 2 2 4 3 2 2 2 2 2 2" xfId="29606" xr:uid="{00000000-0005-0000-0000-0000A2170000}"/>
    <cellStyle name="Normal 2 2 2 2 4 3 2 2 2 2 3" xfId="21460" xr:uid="{00000000-0005-0000-0000-0000A3170000}"/>
    <cellStyle name="Normal 2 2 2 2 4 3 2 2 2 3" xfId="7989" xr:uid="{00000000-0005-0000-0000-0000A4170000}"/>
    <cellStyle name="Normal 2 2 2 2 4 3 2 2 2 3 2" xfId="16135" xr:uid="{00000000-0005-0000-0000-0000A5170000}"/>
    <cellStyle name="Normal 2 2 2 2 4 3 2 2 2 3 2 2" xfId="32431" xr:uid="{00000000-0005-0000-0000-0000A6170000}"/>
    <cellStyle name="Normal 2 2 2 2 4 3 2 2 2 3 3" xfId="24285" xr:uid="{00000000-0005-0000-0000-0000A7170000}"/>
    <cellStyle name="Normal 2 2 2 2 4 3 2 2 2 4" xfId="10836" xr:uid="{00000000-0005-0000-0000-0000A8170000}"/>
    <cellStyle name="Normal 2 2 2 2 4 3 2 2 2 4 2" xfId="27132" xr:uid="{00000000-0005-0000-0000-0000A9170000}"/>
    <cellStyle name="Normal 2 2 2 2 4 3 2 2 2 5" xfId="18986" xr:uid="{00000000-0005-0000-0000-0000AA170000}"/>
    <cellStyle name="Normal 2 2 2 2 4 3 2 2 3" xfId="3946" xr:uid="{00000000-0005-0000-0000-0000AB170000}"/>
    <cellStyle name="Normal 2 2 2 2 4 3 2 2 3 2" xfId="12092" xr:uid="{00000000-0005-0000-0000-0000AC170000}"/>
    <cellStyle name="Normal 2 2 2 2 4 3 2 2 3 2 2" xfId="28388" xr:uid="{00000000-0005-0000-0000-0000AD170000}"/>
    <cellStyle name="Normal 2 2 2 2 4 3 2 2 3 3" xfId="20242" xr:uid="{00000000-0005-0000-0000-0000AE170000}"/>
    <cellStyle name="Normal 2 2 2 2 4 3 2 2 4" xfId="6579" xr:uid="{00000000-0005-0000-0000-0000AF170000}"/>
    <cellStyle name="Normal 2 2 2 2 4 3 2 2 4 2" xfId="14725" xr:uid="{00000000-0005-0000-0000-0000B0170000}"/>
    <cellStyle name="Normal 2 2 2 2 4 3 2 2 4 2 2" xfId="31021" xr:uid="{00000000-0005-0000-0000-0000B1170000}"/>
    <cellStyle name="Normal 2 2 2 2 4 3 2 2 4 3" xfId="22875" xr:uid="{00000000-0005-0000-0000-0000B2170000}"/>
    <cellStyle name="Normal 2 2 2 2 4 3 2 2 5" xfId="9426" xr:uid="{00000000-0005-0000-0000-0000B3170000}"/>
    <cellStyle name="Normal 2 2 2 2 4 3 2 2 5 2" xfId="25722" xr:uid="{00000000-0005-0000-0000-0000B4170000}"/>
    <cellStyle name="Normal 2 2 2 2 4 3 2 2 6" xfId="17576" xr:uid="{00000000-0005-0000-0000-0000B5170000}"/>
    <cellStyle name="Normal 2 2 2 2 4 3 2 3" xfId="1985" xr:uid="{00000000-0005-0000-0000-0000B6170000}"/>
    <cellStyle name="Normal 2 2 2 2 4 3 2 3 2" xfId="4555" xr:uid="{00000000-0005-0000-0000-0000B7170000}"/>
    <cellStyle name="Normal 2 2 2 2 4 3 2 3 2 2" xfId="12701" xr:uid="{00000000-0005-0000-0000-0000B8170000}"/>
    <cellStyle name="Normal 2 2 2 2 4 3 2 3 2 2 2" xfId="28997" xr:uid="{00000000-0005-0000-0000-0000B9170000}"/>
    <cellStyle name="Normal 2 2 2 2 4 3 2 3 2 3" xfId="20851" xr:uid="{00000000-0005-0000-0000-0000BA170000}"/>
    <cellStyle name="Normal 2 2 2 2 4 3 2 3 3" xfId="7284" xr:uid="{00000000-0005-0000-0000-0000BB170000}"/>
    <cellStyle name="Normal 2 2 2 2 4 3 2 3 3 2" xfId="15430" xr:uid="{00000000-0005-0000-0000-0000BC170000}"/>
    <cellStyle name="Normal 2 2 2 2 4 3 2 3 3 2 2" xfId="31726" xr:uid="{00000000-0005-0000-0000-0000BD170000}"/>
    <cellStyle name="Normal 2 2 2 2 4 3 2 3 3 3" xfId="23580" xr:uid="{00000000-0005-0000-0000-0000BE170000}"/>
    <cellStyle name="Normal 2 2 2 2 4 3 2 3 4" xfId="10131" xr:uid="{00000000-0005-0000-0000-0000BF170000}"/>
    <cellStyle name="Normal 2 2 2 2 4 3 2 3 4 2" xfId="26427" xr:uid="{00000000-0005-0000-0000-0000C0170000}"/>
    <cellStyle name="Normal 2 2 2 2 4 3 2 3 5" xfId="18281" xr:uid="{00000000-0005-0000-0000-0000C1170000}"/>
    <cellStyle name="Normal 2 2 2 2 4 3 2 4" xfId="3337" xr:uid="{00000000-0005-0000-0000-0000C2170000}"/>
    <cellStyle name="Normal 2 2 2 2 4 3 2 4 2" xfId="11483" xr:uid="{00000000-0005-0000-0000-0000C3170000}"/>
    <cellStyle name="Normal 2 2 2 2 4 3 2 4 2 2" xfId="27779" xr:uid="{00000000-0005-0000-0000-0000C4170000}"/>
    <cellStyle name="Normal 2 2 2 2 4 3 2 4 3" xfId="19633" xr:uid="{00000000-0005-0000-0000-0000C5170000}"/>
    <cellStyle name="Normal 2 2 2 2 4 3 2 5" xfId="5874" xr:uid="{00000000-0005-0000-0000-0000C6170000}"/>
    <cellStyle name="Normal 2 2 2 2 4 3 2 5 2" xfId="14020" xr:uid="{00000000-0005-0000-0000-0000C7170000}"/>
    <cellStyle name="Normal 2 2 2 2 4 3 2 5 2 2" xfId="30316" xr:uid="{00000000-0005-0000-0000-0000C8170000}"/>
    <cellStyle name="Normal 2 2 2 2 4 3 2 5 3" xfId="22170" xr:uid="{00000000-0005-0000-0000-0000C9170000}"/>
    <cellStyle name="Normal 2 2 2 2 4 3 2 6" xfId="8721" xr:uid="{00000000-0005-0000-0000-0000CA170000}"/>
    <cellStyle name="Normal 2 2 2 2 4 3 2 6 2" xfId="25017" xr:uid="{00000000-0005-0000-0000-0000CB170000}"/>
    <cellStyle name="Normal 2 2 2 2 4 3 2 7" xfId="16871" xr:uid="{00000000-0005-0000-0000-0000CC170000}"/>
    <cellStyle name="Normal 2 2 2 2 4 3 3" xfId="936" xr:uid="{00000000-0005-0000-0000-0000CD170000}"/>
    <cellStyle name="Normal 2 2 2 2 4 3 3 2" xfId="2346" xr:uid="{00000000-0005-0000-0000-0000CE170000}"/>
    <cellStyle name="Normal 2 2 2 2 4 3 3 2 2" xfId="4868" xr:uid="{00000000-0005-0000-0000-0000CF170000}"/>
    <cellStyle name="Normal 2 2 2 2 4 3 3 2 2 2" xfId="13014" xr:uid="{00000000-0005-0000-0000-0000D0170000}"/>
    <cellStyle name="Normal 2 2 2 2 4 3 3 2 2 2 2" xfId="29310" xr:uid="{00000000-0005-0000-0000-0000D1170000}"/>
    <cellStyle name="Normal 2 2 2 2 4 3 3 2 2 3" xfId="21164" xr:uid="{00000000-0005-0000-0000-0000D2170000}"/>
    <cellStyle name="Normal 2 2 2 2 4 3 3 2 3" xfId="7645" xr:uid="{00000000-0005-0000-0000-0000D3170000}"/>
    <cellStyle name="Normal 2 2 2 2 4 3 3 2 3 2" xfId="15791" xr:uid="{00000000-0005-0000-0000-0000D4170000}"/>
    <cellStyle name="Normal 2 2 2 2 4 3 3 2 3 2 2" xfId="32087" xr:uid="{00000000-0005-0000-0000-0000D5170000}"/>
    <cellStyle name="Normal 2 2 2 2 4 3 3 2 3 3" xfId="23941" xr:uid="{00000000-0005-0000-0000-0000D6170000}"/>
    <cellStyle name="Normal 2 2 2 2 4 3 3 2 4" xfId="10492" xr:uid="{00000000-0005-0000-0000-0000D7170000}"/>
    <cellStyle name="Normal 2 2 2 2 4 3 3 2 4 2" xfId="26788" xr:uid="{00000000-0005-0000-0000-0000D8170000}"/>
    <cellStyle name="Normal 2 2 2 2 4 3 3 2 5" xfId="18642" xr:uid="{00000000-0005-0000-0000-0000D9170000}"/>
    <cellStyle name="Normal 2 2 2 2 4 3 3 3" xfId="3650" xr:uid="{00000000-0005-0000-0000-0000DA170000}"/>
    <cellStyle name="Normal 2 2 2 2 4 3 3 3 2" xfId="11796" xr:uid="{00000000-0005-0000-0000-0000DB170000}"/>
    <cellStyle name="Normal 2 2 2 2 4 3 3 3 2 2" xfId="28092" xr:uid="{00000000-0005-0000-0000-0000DC170000}"/>
    <cellStyle name="Normal 2 2 2 2 4 3 3 3 3" xfId="19946" xr:uid="{00000000-0005-0000-0000-0000DD170000}"/>
    <cellStyle name="Normal 2 2 2 2 4 3 3 4" xfId="6235" xr:uid="{00000000-0005-0000-0000-0000DE170000}"/>
    <cellStyle name="Normal 2 2 2 2 4 3 3 4 2" xfId="14381" xr:uid="{00000000-0005-0000-0000-0000DF170000}"/>
    <cellStyle name="Normal 2 2 2 2 4 3 3 4 2 2" xfId="30677" xr:uid="{00000000-0005-0000-0000-0000E0170000}"/>
    <cellStyle name="Normal 2 2 2 2 4 3 3 4 3" xfId="22531" xr:uid="{00000000-0005-0000-0000-0000E1170000}"/>
    <cellStyle name="Normal 2 2 2 2 4 3 3 5" xfId="9082" xr:uid="{00000000-0005-0000-0000-0000E2170000}"/>
    <cellStyle name="Normal 2 2 2 2 4 3 3 5 2" xfId="25378" xr:uid="{00000000-0005-0000-0000-0000E3170000}"/>
    <cellStyle name="Normal 2 2 2 2 4 3 3 6" xfId="17232" xr:uid="{00000000-0005-0000-0000-0000E4170000}"/>
    <cellStyle name="Normal 2 2 2 2 4 3 4" xfId="1641" xr:uid="{00000000-0005-0000-0000-0000E5170000}"/>
    <cellStyle name="Normal 2 2 2 2 4 3 4 2" xfId="4259" xr:uid="{00000000-0005-0000-0000-0000E6170000}"/>
    <cellStyle name="Normal 2 2 2 2 4 3 4 2 2" xfId="12405" xr:uid="{00000000-0005-0000-0000-0000E7170000}"/>
    <cellStyle name="Normal 2 2 2 2 4 3 4 2 2 2" xfId="28701" xr:uid="{00000000-0005-0000-0000-0000E8170000}"/>
    <cellStyle name="Normal 2 2 2 2 4 3 4 2 3" xfId="20555" xr:uid="{00000000-0005-0000-0000-0000E9170000}"/>
    <cellStyle name="Normal 2 2 2 2 4 3 4 3" xfId="6940" xr:uid="{00000000-0005-0000-0000-0000EA170000}"/>
    <cellStyle name="Normal 2 2 2 2 4 3 4 3 2" xfId="15086" xr:uid="{00000000-0005-0000-0000-0000EB170000}"/>
    <cellStyle name="Normal 2 2 2 2 4 3 4 3 2 2" xfId="31382" xr:uid="{00000000-0005-0000-0000-0000EC170000}"/>
    <cellStyle name="Normal 2 2 2 2 4 3 4 3 3" xfId="23236" xr:uid="{00000000-0005-0000-0000-0000ED170000}"/>
    <cellStyle name="Normal 2 2 2 2 4 3 4 4" xfId="9787" xr:uid="{00000000-0005-0000-0000-0000EE170000}"/>
    <cellStyle name="Normal 2 2 2 2 4 3 4 4 2" xfId="26083" xr:uid="{00000000-0005-0000-0000-0000EF170000}"/>
    <cellStyle name="Normal 2 2 2 2 4 3 4 5" xfId="17937" xr:uid="{00000000-0005-0000-0000-0000F0170000}"/>
    <cellStyle name="Normal 2 2 2 2 4 3 5" xfId="3041" xr:uid="{00000000-0005-0000-0000-0000F1170000}"/>
    <cellStyle name="Normal 2 2 2 2 4 3 5 2" xfId="11187" xr:uid="{00000000-0005-0000-0000-0000F2170000}"/>
    <cellStyle name="Normal 2 2 2 2 4 3 5 2 2" xfId="27483" xr:uid="{00000000-0005-0000-0000-0000F3170000}"/>
    <cellStyle name="Normal 2 2 2 2 4 3 5 3" xfId="19337" xr:uid="{00000000-0005-0000-0000-0000F4170000}"/>
    <cellStyle name="Normal 2 2 2 2 4 3 6" xfId="5530" xr:uid="{00000000-0005-0000-0000-0000F5170000}"/>
    <cellStyle name="Normal 2 2 2 2 4 3 6 2" xfId="13676" xr:uid="{00000000-0005-0000-0000-0000F6170000}"/>
    <cellStyle name="Normal 2 2 2 2 4 3 6 2 2" xfId="29972" xr:uid="{00000000-0005-0000-0000-0000F7170000}"/>
    <cellStyle name="Normal 2 2 2 2 4 3 6 3" xfId="21826" xr:uid="{00000000-0005-0000-0000-0000F8170000}"/>
    <cellStyle name="Normal 2 2 2 2 4 3 7" xfId="8377" xr:uid="{00000000-0005-0000-0000-0000F9170000}"/>
    <cellStyle name="Normal 2 2 2 2 4 3 7 2" xfId="24673" xr:uid="{00000000-0005-0000-0000-0000FA170000}"/>
    <cellStyle name="Normal 2 2 2 2 4 3 8" xfId="16527" xr:uid="{00000000-0005-0000-0000-0000FB170000}"/>
    <cellStyle name="Normal 2 2 2 2 4 4" xfId="314" xr:uid="{00000000-0005-0000-0000-0000FC170000}"/>
    <cellStyle name="Normal 2 2 2 2 4 4 2" xfId="658" xr:uid="{00000000-0005-0000-0000-0000FD170000}"/>
    <cellStyle name="Normal 2 2 2 2 4 4 2 2" xfId="1364" xr:uid="{00000000-0005-0000-0000-0000FE170000}"/>
    <cellStyle name="Normal 2 2 2 2 4 4 2 2 2" xfId="2774" xr:uid="{00000000-0005-0000-0000-0000FF170000}"/>
    <cellStyle name="Normal 2 2 2 2 4 4 2 2 2 2" xfId="5238" xr:uid="{00000000-0005-0000-0000-000000180000}"/>
    <cellStyle name="Normal 2 2 2 2 4 4 2 2 2 2 2" xfId="13384" xr:uid="{00000000-0005-0000-0000-000001180000}"/>
    <cellStyle name="Normal 2 2 2 2 4 4 2 2 2 2 2 2" xfId="29680" xr:uid="{00000000-0005-0000-0000-000002180000}"/>
    <cellStyle name="Normal 2 2 2 2 4 4 2 2 2 2 3" xfId="21534" xr:uid="{00000000-0005-0000-0000-000003180000}"/>
    <cellStyle name="Normal 2 2 2 2 4 4 2 2 2 3" xfId="8073" xr:uid="{00000000-0005-0000-0000-000004180000}"/>
    <cellStyle name="Normal 2 2 2 2 4 4 2 2 2 3 2" xfId="16219" xr:uid="{00000000-0005-0000-0000-000005180000}"/>
    <cellStyle name="Normal 2 2 2 2 4 4 2 2 2 3 2 2" xfId="32515" xr:uid="{00000000-0005-0000-0000-000006180000}"/>
    <cellStyle name="Normal 2 2 2 2 4 4 2 2 2 3 3" xfId="24369" xr:uid="{00000000-0005-0000-0000-000007180000}"/>
    <cellStyle name="Normal 2 2 2 2 4 4 2 2 2 4" xfId="10920" xr:uid="{00000000-0005-0000-0000-000008180000}"/>
    <cellStyle name="Normal 2 2 2 2 4 4 2 2 2 4 2" xfId="27216" xr:uid="{00000000-0005-0000-0000-000009180000}"/>
    <cellStyle name="Normal 2 2 2 2 4 4 2 2 2 5" xfId="19070" xr:uid="{00000000-0005-0000-0000-00000A180000}"/>
    <cellStyle name="Normal 2 2 2 2 4 4 2 2 3" xfId="4020" xr:uid="{00000000-0005-0000-0000-00000B180000}"/>
    <cellStyle name="Normal 2 2 2 2 4 4 2 2 3 2" xfId="12166" xr:uid="{00000000-0005-0000-0000-00000C180000}"/>
    <cellStyle name="Normal 2 2 2 2 4 4 2 2 3 2 2" xfId="28462" xr:uid="{00000000-0005-0000-0000-00000D180000}"/>
    <cellStyle name="Normal 2 2 2 2 4 4 2 2 3 3" xfId="20316" xr:uid="{00000000-0005-0000-0000-00000E180000}"/>
    <cellStyle name="Normal 2 2 2 2 4 4 2 2 4" xfId="6663" xr:uid="{00000000-0005-0000-0000-00000F180000}"/>
    <cellStyle name="Normal 2 2 2 2 4 4 2 2 4 2" xfId="14809" xr:uid="{00000000-0005-0000-0000-000010180000}"/>
    <cellStyle name="Normal 2 2 2 2 4 4 2 2 4 2 2" xfId="31105" xr:uid="{00000000-0005-0000-0000-000011180000}"/>
    <cellStyle name="Normal 2 2 2 2 4 4 2 2 4 3" xfId="22959" xr:uid="{00000000-0005-0000-0000-000012180000}"/>
    <cellStyle name="Normal 2 2 2 2 4 4 2 2 5" xfId="9510" xr:uid="{00000000-0005-0000-0000-000013180000}"/>
    <cellStyle name="Normal 2 2 2 2 4 4 2 2 5 2" xfId="25806" xr:uid="{00000000-0005-0000-0000-000014180000}"/>
    <cellStyle name="Normal 2 2 2 2 4 4 2 2 6" xfId="17660" xr:uid="{00000000-0005-0000-0000-000015180000}"/>
    <cellStyle name="Normal 2 2 2 2 4 4 2 3" xfId="2069" xr:uid="{00000000-0005-0000-0000-000016180000}"/>
    <cellStyle name="Normal 2 2 2 2 4 4 2 3 2" xfId="4629" xr:uid="{00000000-0005-0000-0000-000017180000}"/>
    <cellStyle name="Normal 2 2 2 2 4 4 2 3 2 2" xfId="12775" xr:uid="{00000000-0005-0000-0000-000018180000}"/>
    <cellStyle name="Normal 2 2 2 2 4 4 2 3 2 2 2" xfId="29071" xr:uid="{00000000-0005-0000-0000-000019180000}"/>
    <cellStyle name="Normal 2 2 2 2 4 4 2 3 2 3" xfId="20925" xr:uid="{00000000-0005-0000-0000-00001A180000}"/>
    <cellStyle name="Normal 2 2 2 2 4 4 2 3 3" xfId="7368" xr:uid="{00000000-0005-0000-0000-00001B180000}"/>
    <cellStyle name="Normal 2 2 2 2 4 4 2 3 3 2" xfId="15514" xr:uid="{00000000-0005-0000-0000-00001C180000}"/>
    <cellStyle name="Normal 2 2 2 2 4 4 2 3 3 2 2" xfId="31810" xr:uid="{00000000-0005-0000-0000-00001D180000}"/>
    <cellStyle name="Normal 2 2 2 2 4 4 2 3 3 3" xfId="23664" xr:uid="{00000000-0005-0000-0000-00001E180000}"/>
    <cellStyle name="Normal 2 2 2 2 4 4 2 3 4" xfId="10215" xr:uid="{00000000-0005-0000-0000-00001F180000}"/>
    <cellStyle name="Normal 2 2 2 2 4 4 2 3 4 2" xfId="26511" xr:uid="{00000000-0005-0000-0000-000020180000}"/>
    <cellStyle name="Normal 2 2 2 2 4 4 2 3 5" xfId="18365" xr:uid="{00000000-0005-0000-0000-000021180000}"/>
    <cellStyle name="Normal 2 2 2 2 4 4 2 4" xfId="3411" xr:uid="{00000000-0005-0000-0000-000022180000}"/>
    <cellStyle name="Normal 2 2 2 2 4 4 2 4 2" xfId="11557" xr:uid="{00000000-0005-0000-0000-000023180000}"/>
    <cellStyle name="Normal 2 2 2 2 4 4 2 4 2 2" xfId="27853" xr:uid="{00000000-0005-0000-0000-000024180000}"/>
    <cellStyle name="Normal 2 2 2 2 4 4 2 4 3" xfId="19707" xr:uid="{00000000-0005-0000-0000-000025180000}"/>
    <cellStyle name="Normal 2 2 2 2 4 4 2 5" xfId="5958" xr:uid="{00000000-0005-0000-0000-000026180000}"/>
    <cellStyle name="Normal 2 2 2 2 4 4 2 5 2" xfId="14104" xr:uid="{00000000-0005-0000-0000-000027180000}"/>
    <cellStyle name="Normal 2 2 2 2 4 4 2 5 2 2" xfId="30400" xr:uid="{00000000-0005-0000-0000-000028180000}"/>
    <cellStyle name="Normal 2 2 2 2 4 4 2 5 3" xfId="22254" xr:uid="{00000000-0005-0000-0000-000029180000}"/>
    <cellStyle name="Normal 2 2 2 2 4 4 2 6" xfId="8805" xr:uid="{00000000-0005-0000-0000-00002A180000}"/>
    <cellStyle name="Normal 2 2 2 2 4 4 2 6 2" xfId="25101" xr:uid="{00000000-0005-0000-0000-00002B180000}"/>
    <cellStyle name="Normal 2 2 2 2 4 4 2 7" xfId="16955" xr:uid="{00000000-0005-0000-0000-00002C180000}"/>
    <cellStyle name="Normal 2 2 2 2 4 4 3" xfId="1020" xr:uid="{00000000-0005-0000-0000-00002D180000}"/>
    <cellStyle name="Normal 2 2 2 2 4 4 3 2" xfId="2430" xr:uid="{00000000-0005-0000-0000-00002E180000}"/>
    <cellStyle name="Normal 2 2 2 2 4 4 3 2 2" xfId="4942" xr:uid="{00000000-0005-0000-0000-00002F180000}"/>
    <cellStyle name="Normal 2 2 2 2 4 4 3 2 2 2" xfId="13088" xr:uid="{00000000-0005-0000-0000-000030180000}"/>
    <cellStyle name="Normal 2 2 2 2 4 4 3 2 2 2 2" xfId="29384" xr:uid="{00000000-0005-0000-0000-000031180000}"/>
    <cellStyle name="Normal 2 2 2 2 4 4 3 2 2 3" xfId="21238" xr:uid="{00000000-0005-0000-0000-000032180000}"/>
    <cellStyle name="Normal 2 2 2 2 4 4 3 2 3" xfId="7729" xr:uid="{00000000-0005-0000-0000-000033180000}"/>
    <cellStyle name="Normal 2 2 2 2 4 4 3 2 3 2" xfId="15875" xr:uid="{00000000-0005-0000-0000-000034180000}"/>
    <cellStyle name="Normal 2 2 2 2 4 4 3 2 3 2 2" xfId="32171" xr:uid="{00000000-0005-0000-0000-000035180000}"/>
    <cellStyle name="Normal 2 2 2 2 4 4 3 2 3 3" xfId="24025" xr:uid="{00000000-0005-0000-0000-000036180000}"/>
    <cellStyle name="Normal 2 2 2 2 4 4 3 2 4" xfId="10576" xr:uid="{00000000-0005-0000-0000-000037180000}"/>
    <cellStyle name="Normal 2 2 2 2 4 4 3 2 4 2" xfId="26872" xr:uid="{00000000-0005-0000-0000-000038180000}"/>
    <cellStyle name="Normal 2 2 2 2 4 4 3 2 5" xfId="18726" xr:uid="{00000000-0005-0000-0000-000039180000}"/>
    <cellStyle name="Normal 2 2 2 2 4 4 3 3" xfId="3724" xr:uid="{00000000-0005-0000-0000-00003A180000}"/>
    <cellStyle name="Normal 2 2 2 2 4 4 3 3 2" xfId="11870" xr:uid="{00000000-0005-0000-0000-00003B180000}"/>
    <cellStyle name="Normal 2 2 2 2 4 4 3 3 2 2" xfId="28166" xr:uid="{00000000-0005-0000-0000-00003C180000}"/>
    <cellStyle name="Normal 2 2 2 2 4 4 3 3 3" xfId="20020" xr:uid="{00000000-0005-0000-0000-00003D180000}"/>
    <cellStyle name="Normal 2 2 2 2 4 4 3 4" xfId="6319" xr:uid="{00000000-0005-0000-0000-00003E180000}"/>
    <cellStyle name="Normal 2 2 2 2 4 4 3 4 2" xfId="14465" xr:uid="{00000000-0005-0000-0000-00003F180000}"/>
    <cellStyle name="Normal 2 2 2 2 4 4 3 4 2 2" xfId="30761" xr:uid="{00000000-0005-0000-0000-000040180000}"/>
    <cellStyle name="Normal 2 2 2 2 4 4 3 4 3" xfId="22615" xr:uid="{00000000-0005-0000-0000-000041180000}"/>
    <cellStyle name="Normal 2 2 2 2 4 4 3 5" xfId="9166" xr:uid="{00000000-0005-0000-0000-000042180000}"/>
    <cellStyle name="Normal 2 2 2 2 4 4 3 5 2" xfId="25462" xr:uid="{00000000-0005-0000-0000-000043180000}"/>
    <cellStyle name="Normal 2 2 2 2 4 4 3 6" xfId="17316" xr:uid="{00000000-0005-0000-0000-000044180000}"/>
    <cellStyle name="Normal 2 2 2 2 4 4 4" xfId="1725" xr:uid="{00000000-0005-0000-0000-000045180000}"/>
    <cellStyle name="Normal 2 2 2 2 4 4 4 2" xfId="4333" xr:uid="{00000000-0005-0000-0000-000046180000}"/>
    <cellStyle name="Normal 2 2 2 2 4 4 4 2 2" xfId="12479" xr:uid="{00000000-0005-0000-0000-000047180000}"/>
    <cellStyle name="Normal 2 2 2 2 4 4 4 2 2 2" xfId="28775" xr:uid="{00000000-0005-0000-0000-000048180000}"/>
    <cellStyle name="Normal 2 2 2 2 4 4 4 2 3" xfId="20629" xr:uid="{00000000-0005-0000-0000-000049180000}"/>
    <cellStyle name="Normal 2 2 2 2 4 4 4 3" xfId="7024" xr:uid="{00000000-0005-0000-0000-00004A180000}"/>
    <cellStyle name="Normal 2 2 2 2 4 4 4 3 2" xfId="15170" xr:uid="{00000000-0005-0000-0000-00004B180000}"/>
    <cellStyle name="Normal 2 2 2 2 4 4 4 3 2 2" xfId="31466" xr:uid="{00000000-0005-0000-0000-00004C180000}"/>
    <cellStyle name="Normal 2 2 2 2 4 4 4 3 3" xfId="23320" xr:uid="{00000000-0005-0000-0000-00004D180000}"/>
    <cellStyle name="Normal 2 2 2 2 4 4 4 4" xfId="9871" xr:uid="{00000000-0005-0000-0000-00004E180000}"/>
    <cellStyle name="Normal 2 2 2 2 4 4 4 4 2" xfId="26167" xr:uid="{00000000-0005-0000-0000-00004F180000}"/>
    <cellStyle name="Normal 2 2 2 2 4 4 4 5" xfId="18021" xr:uid="{00000000-0005-0000-0000-000050180000}"/>
    <cellStyle name="Normal 2 2 2 2 4 4 5" xfId="3115" xr:uid="{00000000-0005-0000-0000-000051180000}"/>
    <cellStyle name="Normal 2 2 2 2 4 4 5 2" xfId="11261" xr:uid="{00000000-0005-0000-0000-000052180000}"/>
    <cellStyle name="Normal 2 2 2 2 4 4 5 2 2" xfId="27557" xr:uid="{00000000-0005-0000-0000-000053180000}"/>
    <cellStyle name="Normal 2 2 2 2 4 4 5 3" xfId="19411" xr:uid="{00000000-0005-0000-0000-000054180000}"/>
    <cellStyle name="Normal 2 2 2 2 4 4 6" xfId="5614" xr:uid="{00000000-0005-0000-0000-000055180000}"/>
    <cellStyle name="Normal 2 2 2 2 4 4 6 2" xfId="13760" xr:uid="{00000000-0005-0000-0000-000056180000}"/>
    <cellStyle name="Normal 2 2 2 2 4 4 6 2 2" xfId="30056" xr:uid="{00000000-0005-0000-0000-000057180000}"/>
    <cellStyle name="Normal 2 2 2 2 4 4 6 3" xfId="21910" xr:uid="{00000000-0005-0000-0000-000058180000}"/>
    <cellStyle name="Normal 2 2 2 2 4 4 7" xfId="8461" xr:uid="{00000000-0005-0000-0000-000059180000}"/>
    <cellStyle name="Normal 2 2 2 2 4 4 7 2" xfId="24757" xr:uid="{00000000-0005-0000-0000-00005A180000}"/>
    <cellStyle name="Normal 2 2 2 2 4 4 8" xfId="16611" xr:uid="{00000000-0005-0000-0000-00005B180000}"/>
    <cellStyle name="Normal 2 2 2 2 4 5" xfId="404" xr:uid="{00000000-0005-0000-0000-00005C180000}"/>
    <cellStyle name="Normal 2 2 2 2 4 5 2" xfId="1110" xr:uid="{00000000-0005-0000-0000-00005D180000}"/>
    <cellStyle name="Normal 2 2 2 2 4 5 2 2" xfId="2520" xr:uid="{00000000-0005-0000-0000-00005E180000}"/>
    <cellStyle name="Normal 2 2 2 2 4 5 2 2 2" xfId="5016" xr:uid="{00000000-0005-0000-0000-00005F180000}"/>
    <cellStyle name="Normal 2 2 2 2 4 5 2 2 2 2" xfId="13162" xr:uid="{00000000-0005-0000-0000-000060180000}"/>
    <cellStyle name="Normal 2 2 2 2 4 5 2 2 2 2 2" xfId="29458" xr:uid="{00000000-0005-0000-0000-000061180000}"/>
    <cellStyle name="Normal 2 2 2 2 4 5 2 2 2 3" xfId="21312" xr:uid="{00000000-0005-0000-0000-000062180000}"/>
    <cellStyle name="Normal 2 2 2 2 4 5 2 2 3" xfId="7819" xr:uid="{00000000-0005-0000-0000-000063180000}"/>
    <cellStyle name="Normal 2 2 2 2 4 5 2 2 3 2" xfId="15965" xr:uid="{00000000-0005-0000-0000-000064180000}"/>
    <cellStyle name="Normal 2 2 2 2 4 5 2 2 3 2 2" xfId="32261" xr:uid="{00000000-0005-0000-0000-000065180000}"/>
    <cellStyle name="Normal 2 2 2 2 4 5 2 2 3 3" xfId="24115" xr:uid="{00000000-0005-0000-0000-000066180000}"/>
    <cellStyle name="Normal 2 2 2 2 4 5 2 2 4" xfId="10666" xr:uid="{00000000-0005-0000-0000-000067180000}"/>
    <cellStyle name="Normal 2 2 2 2 4 5 2 2 4 2" xfId="26962" xr:uid="{00000000-0005-0000-0000-000068180000}"/>
    <cellStyle name="Normal 2 2 2 2 4 5 2 2 5" xfId="18816" xr:uid="{00000000-0005-0000-0000-000069180000}"/>
    <cellStyle name="Normal 2 2 2 2 4 5 2 3" xfId="3798" xr:uid="{00000000-0005-0000-0000-00006A180000}"/>
    <cellStyle name="Normal 2 2 2 2 4 5 2 3 2" xfId="11944" xr:uid="{00000000-0005-0000-0000-00006B180000}"/>
    <cellStyle name="Normal 2 2 2 2 4 5 2 3 2 2" xfId="28240" xr:uid="{00000000-0005-0000-0000-00006C180000}"/>
    <cellStyle name="Normal 2 2 2 2 4 5 2 3 3" xfId="20094" xr:uid="{00000000-0005-0000-0000-00006D180000}"/>
    <cellStyle name="Normal 2 2 2 2 4 5 2 4" xfId="6409" xr:uid="{00000000-0005-0000-0000-00006E180000}"/>
    <cellStyle name="Normal 2 2 2 2 4 5 2 4 2" xfId="14555" xr:uid="{00000000-0005-0000-0000-00006F180000}"/>
    <cellStyle name="Normal 2 2 2 2 4 5 2 4 2 2" xfId="30851" xr:uid="{00000000-0005-0000-0000-000070180000}"/>
    <cellStyle name="Normal 2 2 2 2 4 5 2 4 3" xfId="22705" xr:uid="{00000000-0005-0000-0000-000071180000}"/>
    <cellStyle name="Normal 2 2 2 2 4 5 2 5" xfId="9256" xr:uid="{00000000-0005-0000-0000-000072180000}"/>
    <cellStyle name="Normal 2 2 2 2 4 5 2 5 2" xfId="25552" xr:uid="{00000000-0005-0000-0000-000073180000}"/>
    <cellStyle name="Normal 2 2 2 2 4 5 2 6" xfId="17406" xr:uid="{00000000-0005-0000-0000-000074180000}"/>
    <cellStyle name="Normal 2 2 2 2 4 5 3" xfId="1815" xr:uid="{00000000-0005-0000-0000-000075180000}"/>
    <cellStyle name="Normal 2 2 2 2 4 5 3 2" xfId="4407" xr:uid="{00000000-0005-0000-0000-000076180000}"/>
    <cellStyle name="Normal 2 2 2 2 4 5 3 2 2" xfId="12553" xr:uid="{00000000-0005-0000-0000-000077180000}"/>
    <cellStyle name="Normal 2 2 2 2 4 5 3 2 2 2" xfId="28849" xr:uid="{00000000-0005-0000-0000-000078180000}"/>
    <cellStyle name="Normal 2 2 2 2 4 5 3 2 3" xfId="20703" xr:uid="{00000000-0005-0000-0000-000079180000}"/>
    <cellStyle name="Normal 2 2 2 2 4 5 3 3" xfId="7114" xr:uid="{00000000-0005-0000-0000-00007A180000}"/>
    <cellStyle name="Normal 2 2 2 2 4 5 3 3 2" xfId="15260" xr:uid="{00000000-0005-0000-0000-00007B180000}"/>
    <cellStyle name="Normal 2 2 2 2 4 5 3 3 2 2" xfId="31556" xr:uid="{00000000-0005-0000-0000-00007C180000}"/>
    <cellStyle name="Normal 2 2 2 2 4 5 3 3 3" xfId="23410" xr:uid="{00000000-0005-0000-0000-00007D180000}"/>
    <cellStyle name="Normal 2 2 2 2 4 5 3 4" xfId="9961" xr:uid="{00000000-0005-0000-0000-00007E180000}"/>
    <cellStyle name="Normal 2 2 2 2 4 5 3 4 2" xfId="26257" xr:uid="{00000000-0005-0000-0000-00007F180000}"/>
    <cellStyle name="Normal 2 2 2 2 4 5 3 5" xfId="18111" xr:uid="{00000000-0005-0000-0000-000080180000}"/>
    <cellStyle name="Normal 2 2 2 2 4 5 4" xfId="3189" xr:uid="{00000000-0005-0000-0000-000081180000}"/>
    <cellStyle name="Normal 2 2 2 2 4 5 4 2" xfId="11335" xr:uid="{00000000-0005-0000-0000-000082180000}"/>
    <cellStyle name="Normal 2 2 2 2 4 5 4 2 2" xfId="27631" xr:uid="{00000000-0005-0000-0000-000083180000}"/>
    <cellStyle name="Normal 2 2 2 2 4 5 4 3" xfId="19485" xr:uid="{00000000-0005-0000-0000-000084180000}"/>
    <cellStyle name="Normal 2 2 2 2 4 5 5" xfId="5704" xr:uid="{00000000-0005-0000-0000-000085180000}"/>
    <cellStyle name="Normal 2 2 2 2 4 5 5 2" xfId="13850" xr:uid="{00000000-0005-0000-0000-000086180000}"/>
    <cellStyle name="Normal 2 2 2 2 4 5 5 2 2" xfId="30146" xr:uid="{00000000-0005-0000-0000-000087180000}"/>
    <cellStyle name="Normal 2 2 2 2 4 5 5 3" xfId="22000" xr:uid="{00000000-0005-0000-0000-000088180000}"/>
    <cellStyle name="Normal 2 2 2 2 4 5 6" xfId="8551" xr:uid="{00000000-0005-0000-0000-000089180000}"/>
    <cellStyle name="Normal 2 2 2 2 4 5 6 2" xfId="24847" xr:uid="{00000000-0005-0000-0000-00008A180000}"/>
    <cellStyle name="Normal 2 2 2 2 4 5 7" xfId="16701" xr:uid="{00000000-0005-0000-0000-00008B180000}"/>
    <cellStyle name="Normal 2 2 2 2 4 6" xfId="766" xr:uid="{00000000-0005-0000-0000-00008C180000}"/>
    <cellStyle name="Normal 2 2 2 2 4 6 2" xfId="2176" xr:uid="{00000000-0005-0000-0000-00008D180000}"/>
    <cellStyle name="Normal 2 2 2 2 4 6 2 2" xfId="4720" xr:uid="{00000000-0005-0000-0000-00008E180000}"/>
    <cellStyle name="Normal 2 2 2 2 4 6 2 2 2" xfId="12866" xr:uid="{00000000-0005-0000-0000-00008F180000}"/>
    <cellStyle name="Normal 2 2 2 2 4 6 2 2 2 2" xfId="29162" xr:uid="{00000000-0005-0000-0000-000090180000}"/>
    <cellStyle name="Normal 2 2 2 2 4 6 2 2 3" xfId="21016" xr:uid="{00000000-0005-0000-0000-000091180000}"/>
    <cellStyle name="Normal 2 2 2 2 4 6 2 3" xfId="7475" xr:uid="{00000000-0005-0000-0000-000092180000}"/>
    <cellStyle name="Normal 2 2 2 2 4 6 2 3 2" xfId="15621" xr:uid="{00000000-0005-0000-0000-000093180000}"/>
    <cellStyle name="Normal 2 2 2 2 4 6 2 3 2 2" xfId="31917" xr:uid="{00000000-0005-0000-0000-000094180000}"/>
    <cellStyle name="Normal 2 2 2 2 4 6 2 3 3" xfId="23771" xr:uid="{00000000-0005-0000-0000-000095180000}"/>
    <cellStyle name="Normal 2 2 2 2 4 6 2 4" xfId="10322" xr:uid="{00000000-0005-0000-0000-000096180000}"/>
    <cellStyle name="Normal 2 2 2 2 4 6 2 4 2" xfId="26618" xr:uid="{00000000-0005-0000-0000-000097180000}"/>
    <cellStyle name="Normal 2 2 2 2 4 6 2 5" xfId="18472" xr:uid="{00000000-0005-0000-0000-000098180000}"/>
    <cellStyle name="Normal 2 2 2 2 4 6 3" xfId="3502" xr:uid="{00000000-0005-0000-0000-000099180000}"/>
    <cellStyle name="Normal 2 2 2 2 4 6 3 2" xfId="11648" xr:uid="{00000000-0005-0000-0000-00009A180000}"/>
    <cellStyle name="Normal 2 2 2 2 4 6 3 2 2" xfId="27944" xr:uid="{00000000-0005-0000-0000-00009B180000}"/>
    <cellStyle name="Normal 2 2 2 2 4 6 3 3" xfId="19798" xr:uid="{00000000-0005-0000-0000-00009C180000}"/>
    <cellStyle name="Normal 2 2 2 2 4 6 4" xfId="6065" xr:uid="{00000000-0005-0000-0000-00009D180000}"/>
    <cellStyle name="Normal 2 2 2 2 4 6 4 2" xfId="14211" xr:uid="{00000000-0005-0000-0000-00009E180000}"/>
    <cellStyle name="Normal 2 2 2 2 4 6 4 2 2" xfId="30507" xr:uid="{00000000-0005-0000-0000-00009F180000}"/>
    <cellStyle name="Normal 2 2 2 2 4 6 4 3" xfId="22361" xr:uid="{00000000-0005-0000-0000-0000A0180000}"/>
    <cellStyle name="Normal 2 2 2 2 4 6 5" xfId="8912" xr:uid="{00000000-0005-0000-0000-0000A1180000}"/>
    <cellStyle name="Normal 2 2 2 2 4 6 5 2" xfId="25208" xr:uid="{00000000-0005-0000-0000-0000A2180000}"/>
    <cellStyle name="Normal 2 2 2 2 4 6 6" xfId="17062" xr:uid="{00000000-0005-0000-0000-0000A3180000}"/>
    <cellStyle name="Normal 2 2 2 2 4 7" xfId="1471" xr:uid="{00000000-0005-0000-0000-0000A4180000}"/>
    <cellStyle name="Normal 2 2 2 2 4 7 2" xfId="4111" xr:uid="{00000000-0005-0000-0000-0000A5180000}"/>
    <cellStyle name="Normal 2 2 2 2 4 7 2 2" xfId="12257" xr:uid="{00000000-0005-0000-0000-0000A6180000}"/>
    <cellStyle name="Normal 2 2 2 2 4 7 2 2 2" xfId="28553" xr:uid="{00000000-0005-0000-0000-0000A7180000}"/>
    <cellStyle name="Normal 2 2 2 2 4 7 2 3" xfId="20407" xr:uid="{00000000-0005-0000-0000-0000A8180000}"/>
    <cellStyle name="Normal 2 2 2 2 4 7 3" xfId="6770" xr:uid="{00000000-0005-0000-0000-0000A9180000}"/>
    <cellStyle name="Normal 2 2 2 2 4 7 3 2" xfId="14916" xr:uid="{00000000-0005-0000-0000-0000AA180000}"/>
    <cellStyle name="Normal 2 2 2 2 4 7 3 2 2" xfId="31212" xr:uid="{00000000-0005-0000-0000-0000AB180000}"/>
    <cellStyle name="Normal 2 2 2 2 4 7 3 3" xfId="23066" xr:uid="{00000000-0005-0000-0000-0000AC180000}"/>
    <cellStyle name="Normal 2 2 2 2 4 7 4" xfId="9617" xr:uid="{00000000-0005-0000-0000-0000AD180000}"/>
    <cellStyle name="Normal 2 2 2 2 4 7 4 2" xfId="25913" xr:uid="{00000000-0005-0000-0000-0000AE180000}"/>
    <cellStyle name="Normal 2 2 2 2 4 7 5" xfId="17767" xr:uid="{00000000-0005-0000-0000-0000AF180000}"/>
    <cellStyle name="Normal 2 2 2 2 4 8" xfId="2893" xr:uid="{00000000-0005-0000-0000-0000B0180000}"/>
    <cellStyle name="Normal 2 2 2 2 4 8 2" xfId="11039" xr:uid="{00000000-0005-0000-0000-0000B1180000}"/>
    <cellStyle name="Normal 2 2 2 2 4 8 2 2" xfId="27335" xr:uid="{00000000-0005-0000-0000-0000B2180000}"/>
    <cellStyle name="Normal 2 2 2 2 4 8 3" xfId="19189" xr:uid="{00000000-0005-0000-0000-0000B3180000}"/>
    <cellStyle name="Normal 2 2 2 2 4 9" xfId="5360" xr:uid="{00000000-0005-0000-0000-0000B4180000}"/>
    <cellStyle name="Normal 2 2 2 2 4 9 2" xfId="13506" xr:uid="{00000000-0005-0000-0000-0000B5180000}"/>
    <cellStyle name="Normal 2 2 2 2 4 9 2 2" xfId="29802" xr:uid="{00000000-0005-0000-0000-0000B6180000}"/>
    <cellStyle name="Normal 2 2 2 2 4 9 3" xfId="21656" xr:uid="{00000000-0005-0000-0000-0000B7180000}"/>
    <cellStyle name="Normal 2 2 2 2 5" xfId="95" xr:uid="{00000000-0005-0000-0000-0000B8180000}"/>
    <cellStyle name="Normal 2 2 2 2 5 10" xfId="5395" xr:uid="{00000000-0005-0000-0000-0000B9180000}"/>
    <cellStyle name="Normal 2 2 2 2 5 10 2" xfId="13541" xr:uid="{00000000-0005-0000-0000-0000BA180000}"/>
    <cellStyle name="Normal 2 2 2 2 5 10 2 2" xfId="29837" xr:uid="{00000000-0005-0000-0000-0000BB180000}"/>
    <cellStyle name="Normal 2 2 2 2 5 10 3" xfId="21691" xr:uid="{00000000-0005-0000-0000-0000BC180000}"/>
    <cellStyle name="Normal 2 2 2 2 5 11" xfId="8242" xr:uid="{00000000-0005-0000-0000-0000BD180000}"/>
    <cellStyle name="Normal 2 2 2 2 5 11 2" xfId="24538" xr:uid="{00000000-0005-0000-0000-0000BE180000}"/>
    <cellStyle name="Normal 2 2 2 2 5 12" xfId="16392" xr:uid="{00000000-0005-0000-0000-0000BF180000}"/>
    <cellStyle name="Normal 2 2 2 2 5 2" xfId="185" xr:uid="{00000000-0005-0000-0000-0000C0180000}"/>
    <cellStyle name="Normal 2 2 2 2 5 2 2" xfId="529" xr:uid="{00000000-0005-0000-0000-0000C1180000}"/>
    <cellStyle name="Normal 2 2 2 2 5 2 2 2" xfId="1235" xr:uid="{00000000-0005-0000-0000-0000C2180000}"/>
    <cellStyle name="Normal 2 2 2 2 5 2 2 2 2" xfId="2645" xr:uid="{00000000-0005-0000-0000-0000C3180000}"/>
    <cellStyle name="Normal 2 2 2 2 5 2 2 2 2 2" xfId="5119" xr:uid="{00000000-0005-0000-0000-0000C4180000}"/>
    <cellStyle name="Normal 2 2 2 2 5 2 2 2 2 2 2" xfId="13265" xr:uid="{00000000-0005-0000-0000-0000C5180000}"/>
    <cellStyle name="Normal 2 2 2 2 5 2 2 2 2 2 2 2" xfId="29561" xr:uid="{00000000-0005-0000-0000-0000C6180000}"/>
    <cellStyle name="Normal 2 2 2 2 5 2 2 2 2 2 3" xfId="21415" xr:uid="{00000000-0005-0000-0000-0000C7180000}"/>
    <cellStyle name="Normal 2 2 2 2 5 2 2 2 2 3" xfId="7944" xr:uid="{00000000-0005-0000-0000-0000C8180000}"/>
    <cellStyle name="Normal 2 2 2 2 5 2 2 2 2 3 2" xfId="16090" xr:uid="{00000000-0005-0000-0000-0000C9180000}"/>
    <cellStyle name="Normal 2 2 2 2 5 2 2 2 2 3 2 2" xfId="32386" xr:uid="{00000000-0005-0000-0000-0000CA180000}"/>
    <cellStyle name="Normal 2 2 2 2 5 2 2 2 2 3 3" xfId="24240" xr:uid="{00000000-0005-0000-0000-0000CB180000}"/>
    <cellStyle name="Normal 2 2 2 2 5 2 2 2 2 4" xfId="10791" xr:uid="{00000000-0005-0000-0000-0000CC180000}"/>
    <cellStyle name="Normal 2 2 2 2 5 2 2 2 2 4 2" xfId="27087" xr:uid="{00000000-0005-0000-0000-0000CD180000}"/>
    <cellStyle name="Normal 2 2 2 2 5 2 2 2 2 5" xfId="18941" xr:uid="{00000000-0005-0000-0000-0000CE180000}"/>
    <cellStyle name="Normal 2 2 2 2 5 2 2 2 3" xfId="3901" xr:uid="{00000000-0005-0000-0000-0000CF180000}"/>
    <cellStyle name="Normal 2 2 2 2 5 2 2 2 3 2" xfId="12047" xr:uid="{00000000-0005-0000-0000-0000D0180000}"/>
    <cellStyle name="Normal 2 2 2 2 5 2 2 2 3 2 2" xfId="28343" xr:uid="{00000000-0005-0000-0000-0000D1180000}"/>
    <cellStyle name="Normal 2 2 2 2 5 2 2 2 3 3" xfId="20197" xr:uid="{00000000-0005-0000-0000-0000D2180000}"/>
    <cellStyle name="Normal 2 2 2 2 5 2 2 2 4" xfId="6534" xr:uid="{00000000-0005-0000-0000-0000D3180000}"/>
    <cellStyle name="Normal 2 2 2 2 5 2 2 2 4 2" xfId="14680" xr:uid="{00000000-0005-0000-0000-0000D4180000}"/>
    <cellStyle name="Normal 2 2 2 2 5 2 2 2 4 2 2" xfId="30976" xr:uid="{00000000-0005-0000-0000-0000D5180000}"/>
    <cellStyle name="Normal 2 2 2 2 5 2 2 2 4 3" xfId="22830" xr:uid="{00000000-0005-0000-0000-0000D6180000}"/>
    <cellStyle name="Normal 2 2 2 2 5 2 2 2 5" xfId="9381" xr:uid="{00000000-0005-0000-0000-0000D7180000}"/>
    <cellStyle name="Normal 2 2 2 2 5 2 2 2 5 2" xfId="25677" xr:uid="{00000000-0005-0000-0000-0000D8180000}"/>
    <cellStyle name="Normal 2 2 2 2 5 2 2 2 6" xfId="17531" xr:uid="{00000000-0005-0000-0000-0000D9180000}"/>
    <cellStyle name="Normal 2 2 2 2 5 2 2 3" xfId="1940" xr:uid="{00000000-0005-0000-0000-0000DA180000}"/>
    <cellStyle name="Normal 2 2 2 2 5 2 2 3 2" xfId="4510" xr:uid="{00000000-0005-0000-0000-0000DB180000}"/>
    <cellStyle name="Normal 2 2 2 2 5 2 2 3 2 2" xfId="12656" xr:uid="{00000000-0005-0000-0000-0000DC180000}"/>
    <cellStyle name="Normal 2 2 2 2 5 2 2 3 2 2 2" xfId="28952" xr:uid="{00000000-0005-0000-0000-0000DD180000}"/>
    <cellStyle name="Normal 2 2 2 2 5 2 2 3 2 3" xfId="20806" xr:uid="{00000000-0005-0000-0000-0000DE180000}"/>
    <cellStyle name="Normal 2 2 2 2 5 2 2 3 3" xfId="7239" xr:uid="{00000000-0005-0000-0000-0000DF180000}"/>
    <cellStyle name="Normal 2 2 2 2 5 2 2 3 3 2" xfId="15385" xr:uid="{00000000-0005-0000-0000-0000E0180000}"/>
    <cellStyle name="Normal 2 2 2 2 5 2 2 3 3 2 2" xfId="31681" xr:uid="{00000000-0005-0000-0000-0000E1180000}"/>
    <cellStyle name="Normal 2 2 2 2 5 2 2 3 3 3" xfId="23535" xr:uid="{00000000-0005-0000-0000-0000E2180000}"/>
    <cellStyle name="Normal 2 2 2 2 5 2 2 3 4" xfId="10086" xr:uid="{00000000-0005-0000-0000-0000E3180000}"/>
    <cellStyle name="Normal 2 2 2 2 5 2 2 3 4 2" xfId="26382" xr:uid="{00000000-0005-0000-0000-0000E4180000}"/>
    <cellStyle name="Normal 2 2 2 2 5 2 2 3 5" xfId="18236" xr:uid="{00000000-0005-0000-0000-0000E5180000}"/>
    <cellStyle name="Normal 2 2 2 2 5 2 2 4" xfId="3292" xr:uid="{00000000-0005-0000-0000-0000E6180000}"/>
    <cellStyle name="Normal 2 2 2 2 5 2 2 4 2" xfId="11438" xr:uid="{00000000-0005-0000-0000-0000E7180000}"/>
    <cellStyle name="Normal 2 2 2 2 5 2 2 4 2 2" xfId="27734" xr:uid="{00000000-0005-0000-0000-0000E8180000}"/>
    <cellStyle name="Normal 2 2 2 2 5 2 2 4 3" xfId="19588" xr:uid="{00000000-0005-0000-0000-0000E9180000}"/>
    <cellStyle name="Normal 2 2 2 2 5 2 2 5" xfId="5829" xr:uid="{00000000-0005-0000-0000-0000EA180000}"/>
    <cellStyle name="Normal 2 2 2 2 5 2 2 5 2" xfId="13975" xr:uid="{00000000-0005-0000-0000-0000EB180000}"/>
    <cellStyle name="Normal 2 2 2 2 5 2 2 5 2 2" xfId="30271" xr:uid="{00000000-0005-0000-0000-0000EC180000}"/>
    <cellStyle name="Normal 2 2 2 2 5 2 2 5 3" xfId="22125" xr:uid="{00000000-0005-0000-0000-0000ED180000}"/>
    <cellStyle name="Normal 2 2 2 2 5 2 2 6" xfId="8676" xr:uid="{00000000-0005-0000-0000-0000EE180000}"/>
    <cellStyle name="Normal 2 2 2 2 5 2 2 6 2" xfId="24972" xr:uid="{00000000-0005-0000-0000-0000EF180000}"/>
    <cellStyle name="Normal 2 2 2 2 5 2 2 7" xfId="16826" xr:uid="{00000000-0005-0000-0000-0000F0180000}"/>
    <cellStyle name="Normal 2 2 2 2 5 2 3" xfId="891" xr:uid="{00000000-0005-0000-0000-0000F1180000}"/>
    <cellStyle name="Normal 2 2 2 2 5 2 3 2" xfId="2301" xr:uid="{00000000-0005-0000-0000-0000F2180000}"/>
    <cellStyle name="Normal 2 2 2 2 5 2 3 2 2" xfId="4823" xr:uid="{00000000-0005-0000-0000-0000F3180000}"/>
    <cellStyle name="Normal 2 2 2 2 5 2 3 2 2 2" xfId="12969" xr:uid="{00000000-0005-0000-0000-0000F4180000}"/>
    <cellStyle name="Normal 2 2 2 2 5 2 3 2 2 2 2" xfId="29265" xr:uid="{00000000-0005-0000-0000-0000F5180000}"/>
    <cellStyle name="Normal 2 2 2 2 5 2 3 2 2 3" xfId="21119" xr:uid="{00000000-0005-0000-0000-0000F6180000}"/>
    <cellStyle name="Normal 2 2 2 2 5 2 3 2 3" xfId="7600" xr:uid="{00000000-0005-0000-0000-0000F7180000}"/>
    <cellStyle name="Normal 2 2 2 2 5 2 3 2 3 2" xfId="15746" xr:uid="{00000000-0005-0000-0000-0000F8180000}"/>
    <cellStyle name="Normal 2 2 2 2 5 2 3 2 3 2 2" xfId="32042" xr:uid="{00000000-0005-0000-0000-0000F9180000}"/>
    <cellStyle name="Normal 2 2 2 2 5 2 3 2 3 3" xfId="23896" xr:uid="{00000000-0005-0000-0000-0000FA180000}"/>
    <cellStyle name="Normal 2 2 2 2 5 2 3 2 4" xfId="10447" xr:uid="{00000000-0005-0000-0000-0000FB180000}"/>
    <cellStyle name="Normal 2 2 2 2 5 2 3 2 4 2" xfId="26743" xr:uid="{00000000-0005-0000-0000-0000FC180000}"/>
    <cellStyle name="Normal 2 2 2 2 5 2 3 2 5" xfId="18597" xr:uid="{00000000-0005-0000-0000-0000FD180000}"/>
    <cellStyle name="Normal 2 2 2 2 5 2 3 3" xfId="3605" xr:uid="{00000000-0005-0000-0000-0000FE180000}"/>
    <cellStyle name="Normal 2 2 2 2 5 2 3 3 2" xfId="11751" xr:uid="{00000000-0005-0000-0000-0000FF180000}"/>
    <cellStyle name="Normal 2 2 2 2 5 2 3 3 2 2" xfId="28047" xr:uid="{00000000-0005-0000-0000-000000190000}"/>
    <cellStyle name="Normal 2 2 2 2 5 2 3 3 3" xfId="19901" xr:uid="{00000000-0005-0000-0000-000001190000}"/>
    <cellStyle name="Normal 2 2 2 2 5 2 3 4" xfId="6190" xr:uid="{00000000-0005-0000-0000-000002190000}"/>
    <cellStyle name="Normal 2 2 2 2 5 2 3 4 2" xfId="14336" xr:uid="{00000000-0005-0000-0000-000003190000}"/>
    <cellStyle name="Normal 2 2 2 2 5 2 3 4 2 2" xfId="30632" xr:uid="{00000000-0005-0000-0000-000004190000}"/>
    <cellStyle name="Normal 2 2 2 2 5 2 3 4 3" xfId="22486" xr:uid="{00000000-0005-0000-0000-000005190000}"/>
    <cellStyle name="Normal 2 2 2 2 5 2 3 5" xfId="9037" xr:uid="{00000000-0005-0000-0000-000006190000}"/>
    <cellStyle name="Normal 2 2 2 2 5 2 3 5 2" xfId="25333" xr:uid="{00000000-0005-0000-0000-000007190000}"/>
    <cellStyle name="Normal 2 2 2 2 5 2 3 6" xfId="17187" xr:uid="{00000000-0005-0000-0000-000008190000}"/>
    <cellStyle name="Normal 2 2 2 2 5 2 4" xfId="1596" xr:uid="{00000000-0005-0000-0000-000009190000}"/>
    <cellStyle name="Normal 2 2 2 2 5 2 4 2" xfId="4214" xr:uid="{00000000-0005-0000-0000-00000A190000}"/>
    <cellStyle name="Normal 2 2 2 2 5 2 4 2 2" xfId="12360" xr:uid="{00000000-0005-0000-0000-00000B190000}"/>
    <cellStyle name="Normal 2 2 2 2 5 2 4 2 2 2" xfId="28656" xr:uid="{00000000-0005-0000-0000-00000C190000}"/>
    <cellStyle name="Normal 2 2 2 2 5 2 4 2 3" xfId="20510" xr:uid="{00000000-0005-0000-0000-00000D190000}"/>
    <cellStyle name="Normal 2 2 2 2 5 2 4 3" xfId="6895" xr:uid="{00000000-0005-0000-0000-00000E190000}"/>
    <cellStyle name="Normal 2 2 2 2 5 2 4 3 2" xfId="15041" xr:uid="{00000000-0005-0000-0000-00000F190000}"/>
    <cellStyle name="Normal 2 2 2 2 5 2 4 3 2 2" xfId="31337" xr:uid="{00000000-0005-0000-0000-000010190000}"/>
    <cellStyle name="Normal 2 2 2 2 5 2 4 3 3" xfId="23191" xr:uid="{00000000-0005-0000-0000-000011190000}"/>
    <cellStyle name="Normal 2 2 2 2 5 2 4 4" xfId="9742" xr:uid="{00000000-0005-0000-0000-000012190000}"/>
    <cellStyle name="Normal 2 2 2 2 5 2 4 4 2" xfId="26038" xr:uid="{00000000-0005-0000-0000-000013190000}"/>
    <cellStyle name="Normal 2 2 2 2 5 2 4 5" xfId="17892" xr:uid="{00000000-0005-0000-0000-000014190000}"/>
    <cellStyle name="Normal 2 2 2 2 5 2 5" xfId="2996" xr:uid="{00000000-0005-0000-0000-000015190000}"/>
    <cellStyle name="Normal 2 2 2 2 5 2 5 2" xfId="11142" xr:uid="{00000000-0005-0000-0000-000016190000}"/>
    <cellStyle name="Normal 2 2 2 2 5 2 5 2 2" xfId="27438" xr:uid="{00000000-0005-0000-0000-000017190000}"/>
    <cellStyle name="Normal 2 2 2 2 5 2 5 3" xfId="19292" xr:uid="{00000000-0005-0000-0000-000018190000}"/>
    <cellStyle name="Normal 2 2 2 2 5 2 6" xfId="5485" xr:uid="{00000000-0005-0000-0000-000019190000}"/>
    <cellStyle name="Normal 2 2 2 2 5 2 6 2" xfId="13631" xr:uid="{00000000-0005-0000-0000-00001A190000}"/>
    <cellStyle name="Normal 2 2 2 2 5 2 6 2 2" xfId="29927" xr:uid="{00000000-0005-0000-0000-00001B190000}"/>
    <cellStyle name="Normal 2 2 2 2 5 2 6 3" xfId="21781" xr:uid="{00000000-0005-0000-0000-00001C190000}"/>
    <cellStyle name="Normal 2 2 2 2 5 2 7" xfId="8332" xr:uid="{00000000-0005-0000-0000-00001D190000}"/>
    <cellStyle name="Normal 2 2 2 2 5 2 7 2" xfId="24628" xr:uid="{00000000-0005-0000-0000-00001E190000}"/>
    <cellStyle name="Normal 2 2 2 2 5 2 8" xfId="16482" xr:uid="{00000000-0005-0000-0000-00001F190000}"/>
    <cellStyle name="Normal 2 2 2 2 5 3" xfId="259" xr:uid="{00000000-0005-0000-0000-000020190000}"/>
    <cellStyle name="Normal 2 2 2 2 5 3 2" xfId="603" xr:uid="{00000000-0005-0000-0000-000021190000}"/>
    <cellStyle name="Normal 2 2 2 2 5 3 2 2" xfId="1309" xr:uid="{00000000-0005-0000-0000-000022190000}"/>
    <cellStyle name="Normal 2 2 2 2 5 3 2 2 2" xfId="2719" xr:uid="{00000000-0005-0000-0000-000023190000}"/>
    <cellStyle name="Normal 2 2 2 2 5 3 2 2 2 2" xfId="5193" xr:uid="{00000000-0005-0000-0000-000024190000}"/>
    <cellStyle name="Normal 2 2 2 2 5 3 2 2 2 2 2" xfId="13339" xr:uid="{00000000-0005-0000-0000-000025190000}"/>
    <cellStyle name="Normal 2 2 2 2 5 3 2 2 2 2 2 2" xfId="29635" xr:uid="{00000000-0005-0000-0000-000026190000}"/>
    <cellStyle name="Normal 2 2 2 2 5 3 2 2 2 2 3" xfId="21489" xr:uid="{00000000-0005-0000-0000-000027190000}"/>
    <cellStyle name="Normal 2 2 2 2 5 3 2 2 2 3" xfId="8018" xr:uid="{00000000-0005-0000-0000-000028190000}"/>
    <cellStyle name="Normal 2 2 2 2 5 3 2 2 2 3 2" xfId="16164" xr:uid="{00000000-0005-0000-0000-000029190000}"/>
    <cellStyle name="Normal 2 2 2 2 5 3 2 2 2 3 2 2" xfId="32460" xr:uid="{00000000-0005-0000-0000-00002A190000}"/>
    <cellStyle name="Normal 2 2 2 2 5 3 2 2 2 3 3" xfId="24314" xr:uid="{00000000-0005-0000-0000-00002B190000}"/>
    <cellStyle name="Normal 2 2 2 2 5 3 2 2 2 4" xfId="10865" xr:uid="{00000000-0005-0000-0000-00002C190000}"/>
    <cellStyle name="Normal 2 2 2 2 5 3 2 2 2 4 2" xfId="27161" xr:uid="{00000000-0005-0000-0000-00002D190000}"/>
    <cellStyle name="Normal 2 2 2 2 5 3 2 2 2 5" xfId="19015" xr:uid="{00000000-0005-0000-0000-00002E190000}"/>
    <cellStyle name="Normal 2 2 2 2 5 3 2 2 3" xfId="3975" xr:uid="{00000000-0005-0000-0000-00002F190000}"/>
    <cellStyle name="Normal 2 2 2 2 5 3 2 2 3 2" xfId="12121" xr:uid="{00000000-0005-0000-0000-000030190000}"/>
    <cellStyle name="Normal 2 2 2 2 5 3 2 2 3 2 2" xfId="28417" xr:uid="{00000000-0005-0000-0000-000031190000}"/>
    <cellStyle name="Normal 2 2 2 2 5 3 2 2 3 3" xfId="20271" xr:uid="{00000000-0005-0000-0000-000032190000}"/>
    <cellStyle name="Normal 2 2 2 2 5 3 2 2 4" xfId="6608" xr:uid="{00000000-0005-0000-0000-000033190000}"/>
    <cellStyle name="Normal 2 2 2 2 5 3 2 2 4 2" xfId="14754" xr:uid="{00000000-0005-0000-0000-000034190000}"/>
    <cellStyle name="Normal 2 2 2 2 5 3 2 2 4 2 2" xfId="31050" xr:uid="{00000000-0005-0000-0000-000035190000}"/>
    <cellStyle name="Normal 2 2 2 2 5 3 2 2 4 3" xfId="22904" xr:uid="{00000000-0005-0000-0000-000036190000}"/>
    <cellStyle name="Normal 2 2 2 2 5 3 2 2 5" xfId="9455" xr:uid="{00000000-0005-0000-0000-000037190000}"/>
    <cellStyle name="Normal 2 2 2 2 5 3 2 2 5 2" xfId="25751" xr:uid="{00000000-0005-0000-0000-000038190000}"/>
    <cellStyle name="Normal 2 2 2 2 5 3 2 2 6" xfId="17605" xr:uid="{00000000-0005-0000-0000-000039190000}"/>
    <cellStyle name="Normal 2 2 2 2 5 3 2 3" xfId="2014" xr:uid="{00000000-0005-0000-0000-00003A190000}"/>
    <cellStyle name="Normal 2 2 2 2 5 3 2 3 2" xfId="4584" xr:uid="{00000000-0005-0000-0000-00003B190000}"/>
    <cellStyle name="Normal 2 2 2 2 5 3 2 3 2 2" xfId="12730" xr:uid="{00000000-0005-0000-0000-00003C190000}"/>
    <cellStyle name="Normal 2 2 2 2 5 3 2 3 2 2 2" xfId="29026" xr:uid="{00000000-0005-0000-0000-00003D190000}"/>
    <cellStyle name="Normal 2 2 2 2 5 3 2 3 2 3" xfId="20880" xr:uid="{00000000-0005-0000-0000-00003E190000}"/>
    <cellStyle name="Normal 2 2 2 2 5 3 2 3 3" xfId="7313" xr:uid="{00000000-0005-0000-0000-00003F190000}"/>
    <cellStyle name="Normal 2 2 2 2 5 3 2 3 3 2" xfId="15459" xr:uid="{00000000-0005-0000-0000-000040190000}"/>
    <cellStyle name="Normal 2 2 2 2 5 3 2 3 3 2 2" xfId="31755" xr:uid="{00000000-0005-0000-0000-000041190000}"/>
    <cellStyle name="Normal 2 2 2 2 5 3 2 3 3 3" xfId="23609" xr:uid="{00000000-0005-0000-0000-000042190000}"/>
    <cellStyle name="Normal 2 2 2 2 5 3 2 3 4" xfId="10160" xr:uid="{00000000-0005-0000-0000-000043190000}"/>
    <cellStyle name="Normal 2 2 2 2 5 3 2 3 4 2" xfId="26456" xr:uid="{00000000-0005-0000-0000-000044190000}"/>
    <cellStyle name="Normal 2 2 2 2 5 3 2 3 5" xfId="18310" xr:uid="{00000000-0005-0000-0000-000045190000}"/>
    <cellStyle name="Normal 2 2 2 2 5 3 2 4" xfId="3366" xr:uid="{00000000-0005-0000-0000-000046190000}"/>
    <cellStyle name="Normal 2 2 2 2 5 3 2 4 2" xfId="11512" xr:uid="{00000000-0005-0000-0000-000047190000}"/>
    <cellStyle name="Normal 2 2 2 2 5 3 2 4 2 2" xfId="27808" xr:uid="{00000000-0005-0000-0000-000048190000}"/>
    <cellStyle name="Normal 2 2 2 2 5 3 2 4 3" xfId="19662" xr:uid="{00000000-0005-0000-0000-000049190000}"/>
    <cellStyle name="Normal 2 2 2 2 5 3 2 5" xfId="5903" xr:uid="{00000000-0005-0000-0000-00004A190000}"/>
    <cellStyle name="Normal 2 2 2 2 5 3 2 5 2" xfId="14049" xr:uid="{00000000-0005-0000-0000-00004B190000}"/>
    <cellStyle name="Normal 2 2 2 2 5 3 2 5 2 2" xfId="30345" xr:uid="{00000000-0005-0000-0000-00004C190000}"/>
    <cellStyle name="Normal 2 2 2 2 5 3 2 5 3" xfId="22199" xr:uid="{00000000-0005-0000-0000-00004D190000}"/>
    <cellStyle name="Normal 2 2 2 2 5 3 2 6" xfId="8750" xr:uid="{00000000-0005-0000-0000-00004E190000}"/>
    <cellStyle name="Normal 2 2 2 2 5 3 2 6 2" xfId="25046" xr:uid="{00000000-0005-0000-0000-00004F190000}"/>
    <cellStyle name="Normal 2 2 2 2 5 3 2 7" xfId="16900" xr:uid="{00000000-0005-0000-0000-000050190000}"/>
    <cellStyle name="Normal 2 2 2 2 5 3 3" xfId="965" xr:uid="{00000000-0005-0000-0000-000051190000}"/>
    <cellStyle name="Normal 2 2 2 2 5 3 3 2" xfId="2375" xr:uid="{00000000-0005-0000-0000-000052190000}"/>
    <cellStyle name="Normal 2 2 2 2 5 3 3 2 2" xfId="4897" xr:uid="{00000000-0005-0000-0000-000053190000}"/>
    <cellStyle name="Normal 2 2 2 2 5 3 3 2 2 2" xfId="13043" xr:uid="{00000000-0005-0000-0000-000054190000}"/>
    <cellStyle name="Normal 2 2 2 2 5 3 3 2 2 2 2" xfId="29339" xr:uid="{00000000-0005-0000-0000-000055190000}"/>
    <cellStyle name="Normal 2 2 2 2 5 3 3 2 2 3" xfId="21193" xr:uid="{00000000-0005-0000-0000-000056190000}"/>
    <cellStyle name="Normal 2 2 2 2 5 3 3 2 3" xfId="7674" xr:uid="{00000000-0005-0000-0000-000057190000}"/>
    <cellStyle name="Normal 2 2 2 2 5 3 3 2 3 2" xfId="15820" xr:uid="{00000000-0005-0000-0000-000058190000}"/>
    <cellStyle name="Normal 2 2 2 2 5 3 3 2 3 2 2" xfId="32116" xr:uid="{00000000-0005-0000-0000-000059190000}"/>
    <cellStyle name="Normal 2 2 2 2 5 3 3 2 3 3" xfId="23970" xr:uid="{00000000-0005-0000-0000-00005A190000}"/>
    <cellStyle name="Normal 2 2 2 2 5 3 3 2 4" xfId="10521" xr:uid="{00000000-0005-0000-0000-00005B190000}"/>
    <cellStyle name="Normal 2 2 2 2 5 3 3 2 4 2" xfId="26817" xr:uid="{00000000-0005-0000-0000-00005C190000}"/>
    <cellStyle name="Normal 2 2 2 2 5 3 3 2 5" xfId="18671" xr:uid="{00000000-0005-0000-0000-00005D190000}"/>
    <cellStyle name="Normal 2 2 2 2 5 3 3 3" xfId="3679" xr:uid="{00000000-0005-0000-0000-00005E190000}"/>
    <cellStyle name="Normal 2 2 2 2 5 3 3 3 2" xfId="11825" xr:uid="{00000000-0005-0000-0000-00005F190000}"/>
    <cellStyle name="Normal 2 2 2 2 5 3 3 3 2 2" xfId="28121" xr:uid="{00000000-0005-0000-0000-000060190000}"/>
    <cellStyle name="Normal 2 2 2 2 5 3 3 3 3" xfId="19975" xr:uid="{00000000-0005-0000-0000-000061190000}"/>
    <cellStyle name="Normal 2 2 2 2 5 3 3 4" xfId="6264" xr:uid="{00000000-0005-0000-0000-000062190000}"/>
    <cellStyle name="Normal 2 2 2 2 5 3 3 4 2" xfId="14410" xr:uid="{00000000-0005-0000-0000-000063190000}"/>
    <cellStyle name="Normal 2 2 2 2 5 3 3 4 2 2" xfId="30706" xr:uid="{00000000-0005-0000-0000-000064190000}"/>
    <cellStyle name="Normal 2 2 2 2 5 3 3 4 3" xfId="22560" xr:uid="{00000000-0005-0000-0000-000065190000}"/>
    <cellStyle name="Normal 2 2 2 2 5 3 3 5" xfId="9111" xr:uid="{00000000-0005-0000-0000-000066190000}"/>
    <cellStyle name="Normal 2 2 2 2 5 3 3 5 2" xfId="25407" xr:uid="{00000000-0005-0000-0000-000067190000}"/>
    <cellStyle name="Normal 2 2 2 2 5 3 3 6" xfId="17261" xr:uid="{00000000-0005-0000-0000-000068190000}"/>
    <cellStyle name="Normal 2 2 2 2 5 3 4" xfId="1670" xr:uid="{00000000-0005-0000-0000-000069190000}"/>
    <cellStyle name="Normal 2 2 2 2 5 3 4 2" xfId="4288" xr:uid="{00000000-0005-0000-0000-00006A190000}"/>
    <cellStyle name="Normal 2 2 2 2 5 3 4 2 2" xfId="12434" xr:uid="{00000000-0005-0000-0000-00006B190000}"/>
    <cellStyle name="Normal 2 2 2 2 5 3 4 2 2 2" xfId="28730" xr:uid="{00000000-0005-0000-0000-00006C190000}"/>
    <cellStyle name="Normal 2 2 2 2 5 3 4 2 3" xfId="20584" xr:uid="{00000000-0005-0000-0000-00006D190000}"/>
    <cellStyle name="Normal 2 2 2 2 5 3 4 3" xfId="6969" xr:uid="{00000000-0005-0000-0000-00006E190000}"/>
    <cellStyle name="Normal 2 2 2 2 5 3 4 3 2" xfId="15115" xr:uid="{00000000-0005-0000-0000-00006F190000}"/>
    <cellStyle name="Normal 2 2 2 2 5 3 4 3 2 2" xfId="31411" xr:uid="{00000000-0005-0000-0000-000070190000}"/>
    <cellStyle name="Normal 2 2 2 2 5 3 4 3 3" xfId="23265" xr:uid="{00000000-0005-0000-0000-000071190000}"/>
    <cellStyle name="Normal 2 2 2 2 5 3 4 4" xfId="9816" xr:uid="{00000000-0005-0000-0000-000072190000}"/>
    <cellStyle name="Normal 2 2 2 2 5 3 4 4 2" xfId="26112" xr:uid="{00000000-0005-0000-0000-000073190000}"/>
    <cellStyle name="Normal 2 2 2 2 5 3 4 5" xfId="17966" xr:uid="{00000000-0005-0000-0000-000074190000}"/>
    <cellStyle name="Normal 2 2 2 2 5 3 5" xfId="3070" xr:uid="{00000000-0005-0000-0000-000075190000}"/>
    <cellStyle name="Normal 2 2 2 2 5 3 5 2" xfId="11216" xr:uid="{00000000-0005-0000-0000-000076190000}"/>
    <cellStyle name="Normal 2 2 2 2 5 3 5 2 2" xfId="27512" xr:uid="{00000000-0005-0000-0000-000077190000}"/>
    <cellStyle name="Normal 2 2 2 2 5 3 5 3" xfId="19366" xr:uid="{00000000-0005-0000-0000-000078190000}"/>
    <cellStyle name="Normal 2 2 2 2 5 3 6" xfId="5559" xr:uid="{00000000-0005-0000-0000-000079190000}"/>
    <cellStyle name="Normal 2 2 2 2 5 3 6 2" xfId="13705" xr:uid="{00000000-0005-0000-0000-00007A190000}"/>
    <cellStyle name="Normal 2 2 2 2 5 3 6 2 2" xfId="30001" xr:uid="{00000000-0005-0000-0000-00007B190000}"/>
    <cellStyle name="Normal 2 2 2 2 5 3 6 3" xfId="21855" xr:uid="{00000000-0005-0000-0000-00007C190000}"/>
    <cellStyle name="Normal 2 2 2 2 5 3 7" xfId="8406" xr:uid="{00000000-0005-0000-0000-00007D190000}"/>
    <cellStyle name="Normal 2 2 2 2 5 3 7 2" xfId="24702" xr:uid="{00000000-0005-0000-0000-00007E190000}"/>
    <cellStyle name="Normal 2 2 2 2 5 3 8" xfId="16556" xr:uid="{00000000-0005-0000-0000-00007F190000}"/>
    <cellStyle name="Normal 2 2 2 2 5 4" xfId="349" xr:uid="{00000000-0005-0000-0000-000080190000}"/>
    <cellStyle name="Normal 2 2 2 2 5 4 2" xfId="693" xr:uid="{00000000-0005-0000-0000-000081190000}"/>
    <cellStyle name="Normal 2 2 2 2 5 4 2 2" xfId="1399" xr:uid="{00000000-0005-0000-0000-000082190000}"/>
    <cellStyle name="Normal 2 2 2 2 5 4 2 2 2" xfId="2809" xr:uid="{00000000-0005-0000-0000-000083190000}"/>
    <cellStyle name="Normal 2 2 2 2 5 4 2 2 2 2" xfId="5267" xr:uid="{00000000-0005-0000-0000-000084190000}"/>
    <cellStyle name="Normal 2 2 2 2 5 4 2 2 2 2 2" xfId="13413" xr:uid="{00000000-0005-0000-0000-000085190000}"/>
    <cellStyle name="Normal 2 2 2 2 5 4 2 2 2 2 2 2" xfId="29709" xr:uid="{00000000-0005-0000-0000-000086190000}"/>
    <cellStyle name="Normal 2 2 2 2 5 4 2 2 2 2 3" xfId="21563" xr:uid="{00000000-0005-0000-0000-000087190000}"/>
    <cellStyle name="Normal 2 2 2 2 5 4 2 2 2 3" xfId="8108" xr:uid="{00000000-0005-0000-0000-000088190000}"/>
    <cellStyle name="Normal 2 2 2 2 5 4 2 2 2 3 2" xfId="16254" xr:uid="{00000000-0005-0000-0000-000089190000}"/>
    <cellStyle name="Normal 2 2 2 2 5 4 2 2 2 3 2 2" xfId="32550" xr:uid="{00000000-0005-0000-0000-00008A190000}"/>
    <cellStyle name="Normal 2 2 2 2 5 4 2 2 2 3 3" xfId="24404" xr:uid="{00000000-0005-0000-0000-00008B190000}"/>
    <cellStyle name="Normal 2 2 2 2 5 4 2 2 2 4" xfId="10955" xr:uid="{00000000-0005-0000-0000-00008C190000}"/>
    <cellStyle name="Normal 2 2 2 2 5 4 2 2 2 4 2" xfId="27251" xr:uid="{00000000-0005-0000-0000-00008D190000}"/>
    <cellStyle name="Normal 2 2 2 2 5 4 2 2 2 5" xfId="19105" xr:uid="{00000000-0005-0000-0000-00008E190000}"/>
    <cellStyle name="Normal 2 2 2 2 5 4 2 2 3" xfId="4049" xr:uid="{00000000-0005-0000-0000-00008F190000}"/>
    <cellStyle name="Normal 2 2 2 2 5 4 2 2 3 2" xfId="12195" xr:uid="{00000000-0005-0000-0000-000090190000}"/>
    <cellStyle name="Normal 2 2 2 2 5 4 2 2 3 2 2" xfId="28491" xr:uid="{00000000-0005-0000-0000-000091190000}"/>
    <cellStyle name="Normal 2 2 2 2 5 4 2 2 3 3" xfId="20345" xr:uid="{00000000-0005-0000-0000-000092190000}"/>
    <cellStyle name="Normal 2 2 2 2 5 4 2 2 4" xfId="6698" xr:uid="{00000000-0005-0000-0000-000093190000}"/>
    <cellStyle name="Normal 2 2 2 2 5 4 2 2 4 2" xfId="14844" xr:uid="{00000000-0005-0000-0000-000094190000}"/>
    <cellStyle name="Normal 2 2 2 2 5 4 2 2 4 2 2" xfId="31140" xr:uid="{00000000-0005-0000-0000-000095190000}"/>
    <cellStyle name="Normal 2 2 2 2 5 4 2 2 4 3" xfId="22994" xr:uid="{00000000-0005-0000-0000-000096190000}"/>
    <cellStyle name="Normal 2 2 2 2 5 4 2 2 5" xfId="9545" xr:uid="{00000000-0005-0000-0000-000097190000}"/>
    <cellStyle name="Normal 2 2 2 2 5 4 2 2 5 2" xfId="25841" xr:uid="{00000000-0005-0000-0000-000098190000}"/>
    <cellStyle name="Normal 2 2 2 2 5 4 2 2 6" xfId="17695" xr:uid="{00000000-0005-0000-0000-000099190000}"/>
    <cellStyle name="Normal 2 2 2 2 5 4 2 3" xfId="2104" xr:uid="{00000000-0005-0000-0000-00009A190000}"/>
    <cellStyle name="Normal 2 2 2 2 5 4 2 3 2" xfId="4658" xr:uid="{00000000-0005-0000-0000-00009B190000}"/>
    <cellStyle name="Normal 2 2 2 2 5 4 2 3 2 2" xfId="12804" xr:uid="{00000000-0005-0000-0000-00009C190000}"/>
    <cellStyle name="Normal 2 2 2 2 5 4 2 3 2 2 2" xfId="29100" xr:uid="{00000000-0005-0000-0000-00009D190000}"/>
    <cellStyle name="Normal 2 2 2 2 5 4 2 3 2 3" xfId="20954" xr:uid="{00000000-0005-0000-0000-00009E190000}"/>
    <cellStyle name="Normal 2 2 2 2 5 4 2 3 3" xfId="7403" xr:uid="{00000000-0005-0000-0000-00009F190000}"/>
    <cellStyle name="Normal 2 2 2 2 5 4 2 3 3 2" xfId="15549" xr:uid="{00000000-0005-0000-0000-0000A0190000}"/>
    <cellStyle name="Normal 2 2 2 2 5 4 2 3 3 2 2" xfId="31845" xr:uid="{00000000-0005-0000-0000-0000A1190000}"/>
    <cellStyle name="Normal 2 2 2 2 5 4 2 3 3 3" xfId="23699" xr:uid="{00000000-0005-0000-0000-0000A2190000}"/>
    <cellStyle name="Normal 2 2 2 2 5 4 2 3 4" xfId="10250" xr:uid="{00000000-0005-0000-0000-0000A3190000}"/>
    <cellStyle name="Normal 2 2 2 2 5 4 2 3 4 2" xfId="26546" xr:uid="{00000000-0005-0000-0000-0000A4190000}"/>
    <cellStyle name="Normal 2 2 2 2 5 4 2 3 5" xfId="18400" xr:uid="{00000000-0005-0000-0000-0000A5190000}"/>
    <cellStyle name="Normal 2 2 2 2 5 4 2 4" xfId="3440" xr:uid="{00000000-0005-0000-0000-0000A6190000}"/>
    <cellStyle name="Normal 2 2 2 2 5 4 2 4 2" xfId="11586" xr:uid="{00000000-0005-0000-0000-0000A7190000}"/>
    <cellStyle name="Normal 2 2 2 2 5 4 2 4 2 2" xfId="27882" xr:uid="{00000000-0005-0000-0000-0000A8190000}"/>
    <cellStyle name="Normal 2 2 2 2 5 4 2 4 3" xfId="19736" xr:uid="{00000000-0005-0000-0000-0000A9190000}"/>
    <cellStyle name="Normal 2 2 2 2 5 4 2 5" xfId="5993" xr:uid="{00000000-0005-0000-0000-0000AA190000}"/>
    <cellStyle name="Normal 2 2 2 2 5 4 2 5 2" xfId="14139" xr:uid="{00000000-0005-0000-0000-0000AB190000}"/>
    <cellStyle name="Normal 2 2 2 2 5 4 2 5 2 2" xfId="30435" xr:uid="{00000000-0005-0000-0000-0000AC190000}"/>
    <cellStyle name="Normal 2 2 2 2 5 4 2 5 3" xfId="22289" xr:uid="{00000000-0005-0000-0000-0000AD190000}"/>
    <cellStyle name="Normal 2 2 2 2 5 4 2 6" xfId="8840" xr:uid="{00000000-0005-0000-0000-0000AE190000}"/>
    <cellStyle name="Normal 2 2 2 2 5 4 2 6 2" xfId="25136" xr:uid="{00000000-0005-0000-0000-0000AF190000}"/>
    <cellStyle name="Normal 2 2 2 2 5 4 2 7" xfId="16990" xr:uid="{00000000-0005-0000-0000-0000B0190000}"/>
    <cellStyle name="Normal 2 2 2 2 5 4 3" xfId="1055" xr:uid="{00000000-0005-0000-0000-0000B1190000}"/>
    <cellStyle name="Normal 2 2 2 2 5 4 3 2" xfId="2465" xr:uid="{00000000-0005-0000-0000-0000B2190000}"/>
    <cellStyle name="Normal 2 2 2 2 5 4 3 2 2" xfId="4971" xr:uid="{00000000-0005-0000-0000-0000B3190000}"/>
    <cellStyle name="Normal 2 2 2 2 5 4 3 2 2 2" xfId="13117" xr:uid="{00000000-0005-0000-0000-0000B4190000}"/>
    <cellStyle name="Normal 2 2 2 2 5 4 3 2 2 2 2" xfId="29413" xr:uid="{00000000-0005-0000-0000-0000B5190000}"/>
    <cellStyle name="Normal 2 2 2 2 5 4 3 2 2 3" xfId="21267" xr:uid="{00000000-0005-0000-0000-0000B6190000}"/>
    <cellStyle name="Normal 2 2 2 2 5 4 3 2 3" xfId="7764" xr:uid="{00000000-0005-0000-0000-0000B7190000}"/>
    <cellStyle name="Normal 2 2 2 2 5 4 3 2 3 2" xfId="15910" xr:uid="{00000000-0005-0000-0000-0000B8190000}"/>
    <cellStyle name="Normal 2 2 2 2 5 4 3 2 3 2 2" xfId="32206" xr:uid="{00000000-0005-0000-0000-0000B9190000}"/>
    <cellStyle name="Normal 2 2 2 2 5 4 3 2 3 3" xfId="24060" xr:uid="{00000000-0005-0000-0000-0000BA190000}"/>
    <cellStyle name="Normal 2 2 2 2 5 4 3 2 4" xfId="10611" xr:uid="{00000000-0005-0000-0000-0000BB190000}"/>
    <cellStyle name="Normal 2 2 2 2 5 4 3 2 4 2" xfId="26907" xr:uid="{00000000-0005-0000-0000-0000BC190000}"/>
    <cellStyle name="Normal 2 2 2 2 5 4 3 2 5" xfId="18761" xr:uid="{00000000-0005-0000-0000-0000BD190000}"/>
    <cellStyle name="Normal 2 2 2 2 5 4 3 3" xfId="3753" xr:uid="{00000000-0005-0000-0000-0000BE190000}"/>
    <cellStyle name="Normal 2 2 2 2 5 4 3 3 2" xfId="11899" xr:uid="{00000000-0005-0000-0000-0000BF190000}"/>
    <cellStyle name="Normal 2 2 2 2 5 4 3 3 2 2" xfId="28195" xr:uid="{00000000-0005-0000-0000-0000C0190000}"/>
    <cellStyle name="Normal 2 2 2 2 5 4 3 3 3" xfId="20049" xr:uid="{00000000-0005-0000-0000-0000C1190000}"/>
    <cellStyle name="Normal 2 2 2 2 5 4 3 4" xfId="6354" xr:uid="{00000000-0005-0000-0000-0000C2190000}"/>
    <cellStyle name="Normal 2 2 2 2 5 4 3 4 2" xfId="14500" xr:uid="{00000000-0005-0000-0000-0000C3190000}"/>
    <cellStyle name="Normal 2 2 2 2 5 4 3 4 2 2" xfId="30796" xr:uid="{00000000-0005-0000-0000-0000C4190000}"/>
    <cellStyle name="Normal 2 2 2 2 5 4 3 4 3" xfId="22650" xr:uid="{00000000-0005-0000-0000-0000C5190000}"/>
    <cellStyle name="Normal 2 2 2 2 5 4 3 5" xfId="9201" xr:uid="{00000000-0005-0000-0000-0000C6190000}"/>
    <cellStyle name="Normal 2 2 2 2 5 4 3 5 2" xfId="25497" xr:uid="{00000000-0005-0000-0000-0000C7190000}"/>
    <cellStyle name="Normal 2 2 2 2 5 4 3 6" xfId="17351" xr:uid="{00000000-0005-0000-0000-0000C8190000}"/>
    <cellStyle name="Normal 2 2 2 2 5 4 4" xfId="1760" xr:uid="{00000000-0005-0000-0000-0000C9190000}"/>
    <cellStyle name="Normal 2 2 2 2 5 4 4 2" xfId="4362" xr:uid="{00000000-0005-0000-0000-0000CA190000}"/>
    <cellStyle name="Normal 2 2 2 2 5 4 4 2 2" xfId="12508" xr:uid="{00000000-0005-0000-0000-0000CB190000}"/>
    <cellStyle name="Normal 2 2 2 2 5 4 4 2 2 2" xfId="28804" xr:uid="{00000000-0005-0000-0000-0000CC190000}"/>
    <cellStyle name="Normal 2 2 2 2 5 4 4 2 3" xfId="20658" xr:uid="{00000000-0005-0000-0000-0000CD190000}"/>
    <cellStyle name="Normal 2 2 2 2 5 4 4 3" xfId="7059" xr:uid="{00000000-0005-0000-0000-0000CE190000}"/>
    <cellStyle name="Normal 2 2 2 2 5 4 4 3 2" xfId="15205" xr:uid="{00000000-0005-0000-0000-0000CF190000}"/>
    <cellStyle name="Normal 2 2 2 2 5 4 4 3 2 2" xfId="31501" xr:uid="{00000000-0005-0000-0000-0000D0190000}"/>
    <cellStyle name="Normal 2 2 2 2 5 4 4 3 3" xfId="23355" xr:uid="{00000000-0005-0000-0000-0000D1190000}"/>
    <cellStyle name="Normal 2 2 2 2 5 4 4 4" xfId="9906" xr:uid="{00000000-0005-0000-0000-0000D2190000}"/>
    <cellStyle name="Normal 2 2 2 2 5 4 4 4 2" xfId="26202" xr:uid="{00000000-0005-0000-0000-0000D3190000}"/>
    <cellStyle name="Normal 2 2 2 2 5 4 4 5" xfId="18056" xr:uid="{00000000-0005-0000-0000-0000D4190000}"/>
    <cellStyle name="Normal 2 2 2 2 5 4 5" xfId="3144" xr:uid="{00000000-0005-0000-0000-0000D5190000}"/>
    <cellStyle name="Normal 2 2 2 2 5 4 5 2" xfId="11290" xr:uid="{00000000-0005-0000-0000-0000D6190000}"/>
    <cellStyle name="Normal 2 2 2 2 5 4 5 2 2" xfId="27586" xr:uid="{00000000-0005-0000-0000-0000D7190000}"/>
    <cellStyle name="Normal 2 2 2 2 5 4 5 3" xfId="19440" xr:uid="{00000000-0005-0000-0000-0000D8190000}"/>
    <cellStyle name="Normal 2 2 2 2 5 4 6" xfId="5649" xr:uid="{00000000-0005-0000-0000-0000D9190000}"/>
    <cellStyle name="Normal 2 2 2 2 5 4 6 2" xfId="13795" xr:uid="{00000000-0005-0000-0000-0000DA190000}"/>
    <cellStyle name="Normal 2 2 2 2 5 4 6 2 2" xfId="30091" xr:uid="{00000000-0005-0000-0000-0000DB190000}"/>
    <cellStyle name="Normal 2 2 2 2 5 4 6 3" xfId="21945" xr:uid="{00000000-0005-0000-0000-0000DC190000}"/>
    <cellStyle name="Normal 2 2 2 2 5 4 7" xfId="8496" xr:uid="{00000000-0005-0000-0000-0000DD190000}"/>
    <cellStyle name="Normal 2 2 2 2 5 4 7 2" xfId="24792" xr:uid="{00000000-0005-0000-0000-0000DE190000}"/>
    <cellStyle name="Normal 2 2 2 2 5 4 8" xfId="16646" xr:uid="{00000000-0005-0000-0000-0000DF190000}"/>
    <cellStyle name="Normal 2 2 2 2 5 5" xfId="439" xr:uid="{00000000-0005-0000-0000-0000E0190000}"/>
    <cellStyle name="Normal 2 2 2 2 5 5 2" xfId="710" xr:uid="{00000000-0005-0000-0000-0000E1190000}"/>
    <cellStyle name="Normal 2 2 2 2 5 5 2 10" xfId="2849" xr:uid="{00000000-0005-0000-0000-0000E2190000}"/>
    <cellStyle name="Normal 2 2 2 2 5 5 2 10 2" xfId="5306" xr:uid="{00000000-0005-0000-0000-0000E3190000}"/>
    <cellStyle name="Normal 2 2 2 2 5 5 2 10 2 2" xfId="13452" xr:uid="{00000000-0005-0000-0000-0000E4190000}"/>
    <cellStyle name="Normal 2 2 2 2 5 5 2 10 2 2 2" xfId="29748" xr:uid="{00000000-0005-0000-0000-0000E5190000}"/>
    <cellStyle name="Normal 2 2 2 2 5 5 2 10 2 3" xfId="21602" xr:uid="{00000000-0005-0000-0000-0000E6190000}"/>
    <cellStyle name="Normal 2 2 2 2 5 5 2 10 3" xfId="8148" xr:uid="{00000000-0005-0000-0000-0000E7190000}"/>
    <cellStyle name="Normal 2 2 2 2 5 5 2 10 3 2" xfId="16294" xr:uid="{00000000-0005-0000-0000-0000E8190000}"/>
    <cellStyle name="Normal 2 2 2 2 5 5 2 10 3 2 2" xfId="32590" xr:uid="{00000000-0005-0000-0000-0000E9190000}"/>
    <cellStyle name="Normal 2 2 2 2 5 5 2 10 3 3" xfId="24444" xr:uid="{00000000-0005-0000-0000-0000EA190000}"/>
    <cellStyle name="Normal 2 2 2 2 5 5 2 10 4" xfId="10995" xr:uid="{00000000-0005-0000-0000-0000EB190000}"/>
    <cellStyle name="Normal 2 2 2 2 5 5 2 10 4 2" xfId="27291" xr:uid="{00000000-0005-0000-0000-0000EC190000}"/>
    <cellStyle name="Normal 2 2 2 2 5 5 2 10 5" xfId="19145" xr:uid="{00000000-0005-0000-0000-0000ED190000}"/>
    <cellStyle name="Normal 2 2 2 2 5 5 2 11" xfId="3456" xr:uid="{00000000-0005-0000-0000-0000EE190000}"/>
    <cellStyle name="Normal 2 2 2 2 5 5 2 11 2" xfId="11602" xr:uid="{00000000-0005-0000-0000-0000EF190000}"/>
    <cellStyle name="Normal 2 2 2 2 5 5 2 11 2 2" xfId="27898" xr:uid="{00000000-0005-0000-0000-0000F0190000}"/>
    <cellStyle name="Normal 2 2 2 2 5 5 2 11 3" xfId="19752" xr:uid="{00000000-0005-0000-0000-0000F1190000}"/>
    <cellStyle name="Normal 2 2 2 2 5 5 2 12" xfId="6009" xr:uid="{00000000-0005-0000-0000-0000F2190000}"/>
    <cellStyle name="Normal 2 2 2 2 5 5 2 12 2" xfId="14155" xr:uid="{00000000-0005-0000-0000-0000F3190000}"/>
    <cellStyle name="Normal 2 2 2 2 5 5 2 12 2 2" xfId="30451" xr:uid="{00000000-0005-0000-0000-0000F4190000}"/>
    <cellStyle name="Normal 2 2 2 2 5 5 2 12 3" xfId="22305" xr:uid="{00000000-0005-0000-0000-0000F5190000}"/>
    <cellStyle name="Normal 2 2 2 2 5 5 2 13" xfId="8150" xr:uid="{00000000-0005-0000-0000-0000F6190000}"/>
    <cellStyle name="Normal 2 2 2 2 5 5 2 13 2" xfId="16296" xr:uid="{00000000-0005-0000-0000-0000F7190000}"/>
    <cellStyle name="Normal 2 2 2 2 5 5 2 13 2 2" xfId="32592" xr:uid="{00000000-0005-0000-0000-0000F8190000}"/>
    <cellStyle name="Normal 2 2 2 2 5 5 2 13 3" xfId="24446" xr:uid="{00000000-0005-0000-0000-0000F9190000}"/>
    <cellStyle name="Normal 2 2 2 2 5 5 2 14" xfId="8856" xr:uid="{00000000-0005-0000-0000-0000FA190000}"/>
    <cellStyle name="Normal 2 2 2 2 5 5 2 14 2" xfId="25152" xr:uid="{00000000-0005-0000-0000-0000FB190000}"/>
    <cellStyle name="Normal 2 2 2 2 5 5 2 15" xfId="16300" xr:uid="{00000000-0005-0000-0000-0000FC190000}"/>
    <cellStyle name="Normal 2 2 2 2 5 5 2 15 2" xfId="32596" xr:uid="{00000000-0005-0000-0000-0000FD190000}"/>
    <cellStyle name="Normal 2 2 2 2 5 5 2 16" xfId="16303" xr:uid="{00000000-0005-0000-0000-0000FE190000}"/>
    <cellStyle name="Normal 2 2 2 2 5 5 2 16 2" xfId="32599" xr:uid="{00000000-0005-0000-0000-0000FF190000}"/>
    <cellStyle name="Normal 2 2 2 2 5 5 2 16 3" xfId="32619" xr:uid="{00000000-0005-0000-0000-0000001A0000}"/>
    <cellStyle name="Normal 2 2 2 2 5 5 2 16 4" xfId="32616" xr:uid="{00000000-0005-0000-0000-0000011A0000}"/>
    <cellStyle name="Normal 2 2 2 2 5 5 2 16 5" xfId="32620" xr:uid="{00000000-0005-0000-0000-0000021A0000}"/>
    <cellStyle name="Normal 2 2 2 2 5 5 2 16 5 2" xfId="32622" xr:uid="{00000000-0005-0000-0000-0000031A0000}"/>
    <cellStyle name="Normal 2 2 2 2 5 5 2 17" xfId="17006" xr:uid="{00000000-0005-0000-0000-0000041A0000}"/>
    <cellStyle name="Normal 2 2 2 2 5 5 2 18" xfId="32625" xr:uid="{16B84A2A-4A64-4859-97DA-2861E9070A08}"/>
    <cellStyle name="Normal 2 2 2 2 5 5 2 2" xfId="1415" xr:uid="{00000000-0005-0000-0000-0000051A0000}"/>
    <cellStyle name="Normal 2 2 2 2 5 5 2 2 2" xfId="2825" xr:uid="{00000000-0005-0000-0000-0000061A0000}"/>
    <cellStyle name="Normal 2 2 2 2 5 5 2 2 2 2" xfId="5283" xr:uid="{00000000-0005-0000-0000-0000071A0000}"/>
    <cellStyle name="Normal 2 2 2 2 5 5 2 2 2 2 2" xfId="13429" xr:uid="{00000000-0005-0000-0000-0000081A0000}"/>
    <cellStyle name="Normal 2 2 2 2 5 5 2 2 2 2 2 2" xfId="29725" xr:uid="{00000000-0005-0000-0000-0000091A0000}"/>
    <cellStyle name="Normal 2 2 2 2 5 5 2 2 2 2 3" xfId="21579" xr:uid="{00000000-0005-0000-0000-00000A1A0000}"/>
    <cellStyle name="Normal 2 2 2 2 5 5 2 2 2 3" xfId="8124" xr:uid="{00000000-0005-0000-0000-00000B1A0000}"/>
    <cellStyle name="Normal 2 2 2 2 5 5 2 2 2 3 2" xfId="16270" xr:uid="{00000000-0005-0000-0000-00000C1A0000}"/>
    <cellStyle name="Normal 2 2 2 2 5 5 2 2 2 3 2 2" xfId="32566" xr:uid="{00000000-0005-0000-0000-00000D1A0000}"/>
    <cellStyle name="Normal 2 2 2 2 5 5 2 2 2 3 3" xfId="24420" xr:uid="{00000000-0005-0000-0000-00000E1A0000}"/>
    <cellStyle name="Normal 2 2 2 2 5 5 2 2 2 4" xfId="10971" xr:uid="{00000000-0005-0000-0000-00000F1A0000}"/>
    <cellStyle name="Normal 2 2 2 2 5 5 2 2 2 4 2" xfId="27267" xr:uid="{00000000-0005-0000-0000-0000101A0000}"/>
    <cellStyle name="Normal 2 2 2 2 5 5 2 2 2 5" xfId="19121" xr:uid="{00000000-0005-0000-0000-0000111A0000}"/>
    <cellStyle name="Normal 2 2 2 2 5 5 2 2 3" xfId="4065" xr:uid="{00000000-0005-0000-0000-0000121A0000}"/>
    <cellStyle name="Normal 2 2 2 2 5 5 2 2 3 2" xfId="12211" xr:uid="{00000000-0005-0000-0000-0000131A0000}"/>
    <cellStyle name="Normal 2 2 2 2 5 5 2 2 3 2 2" xfId="28507" xr:uid="{00000000-0005-0000-0000-0000141A0000}"/>
    <cellStyle name="Normal 2 2 2 2 5 5 2 2 3 3" xfId="20361" xr:uid="{00000000-0005-0000-0000-0000151A0000}"/>
    <cellStyle name="Normal 2 2 2 2 5 5 2 2 4" xfId="6714" xr:uid="{00000000-0005-0000-0000-0000161A0000}"/>
    <cellStyle name="Normal 2 2 2 2 5 5 2 2 4 2" xfId="14860" xr:uid="{00000000-0005-0000-0000-0000171A0000}"/>
    <cellStyle name="Normal 2 2 2 2 5 5 2 2 4 2 2" xfId="31156" xr:uid="{00000000-0005-0000-0000-0000181A0000}"/>
    <cellStyle name="Normal 2 2 2 2 5 5 2 2 4 3" xfId="23010" xr:uid="{00000000-0005-0000-0000-0000191A0000}"/>
    <cellStyle name="Normal 2 2 2 2 5 5 2 2 5" xfId="9561" xr:uid="{00000000-0005-0000-0000-00001A1A0000}"/>
    <cellStyle name="Normal 2 2 2 2 5 5 2 2 5 2" xfId="25857" xr:uid="{00000000-0005-0000-0000-00001B1A0000}"/>
    <cellStyle name="Normal 2 2 2 2 5 5 2 2 6" xfId="17711" xr:uid="{00000000-0005-0000-0000-00001C1A0000}"/>
    <cellStyle name="Normal 2 2 2 2 5 5 2 3" xfId="2120" xr:uid="{00000000-0005-0000-0000-00001D1A0000}"/>
    <cellStyle name="Normal 2 2 2 2 5 5 2 3 2" xfId="4674" xr:uid="{00000000-0005-0000-0000-00001E1A0000}"/>
    <cellStyle name="Normal 2 2 2 2 5 5 2 3 2 2" xfId="12820" xr:uid="{00000000-0005-0000-0000-00001F1A0000}"/>
    <cellStyle name="Normal 2 2 2 2 5 5 2 3 2 2 2" xfId="29116" xr:uid="{00000000-0005-0000-0000-0000201A0000}"/>
    <cellStyle name="Normal 2 2 2 2 5 5 2 3 2 3" xfId="20970" xr:uid="{00000000-0005-0000-0000-0000211A0000}"/>
    <cellStyle name="Normal 2 2 2 2 5 5 2 3 3" xfId="7419" xr:uid="{00000000-0005-0000-0000-0000221A0000}"/>
    <cellStyle name="Normal 2 2 2 2 5 5 2 3 3 2" xfId="15565" xr:uid="{00000000-0005-0000-0000-0000231A0000}"/>
    <cellStyle name="Normal 2 2 2 2 5 5 2 3 3 2 2" xfId="31861" xr:uid="{00000000-0005-0000-0000-0000241A0000}"/>
    <cellStyle name="Normal 2 2 2 2 5 5 2 3 3 3" xfId="23715" xr:uid="{00000000-0005-0000-0000-0000251A0000}"/>
    <cellStyle name="Normal 2 2 2 2 5 5 2 3 4" xfId="10266" xr:uid="{00000000-0005-0000-0000-0000261A0000}"/>
    <cellStyle name="Normal 2 2 2 2 5 5 2 3 4 2" xfId="26562" xr:uid="{00000000-0005-0000-0000-0000271A0000}"/>
    <cellStyle name="Normal 2 2 2 2 5 5 2 3 5" xfId="18416" xr:uid="{00000000-0005-0000-0000-0000281A0000}"/>
    <cellStyle name="Normal 2 2 2 2 5 5 2 4" xfId="2831" xr:uid="{00000000-0005-0000-0000-0000291A0000}"/>
    <cellStyle name="Normal 2 2 2 2 5 5 2 4 2" xfId="2834" xr:uid="{00000000-0005-0000-0000-00002A1A0000}"/>
    <cellStyle name="Normal 2 2 2 2 5 5 2 4 2 2" xfId="5291" xr:uid="{00000000-0005-0000-0000-00002B1A0000}"/>
    <cellStyle name="Normal 2 2 2 2 5 5 2 4 2 2 2" xfId="13437" xr:uid="{00000000-0005-0000-0000-00002C1A0000}"/>
    <cellStyle name="Normal 2 2 2 2 5 5 2 4 2 2 2 2" xfId="29733" xr:uid="{00000000-0005-0000-0000-00002D1A0000}"/>
    <cellStyle name="Normal 2 2 2 2 5 5 2 4 2 2 3" xfId="21587" xr:uid="{00000000-0005-0000-0000-00002E1A0000}"/>
    <cellStyle name="Normal 2 2 2 2 5 5 2 4 2 3" xfId="8133" xr:uid="{00000000-0005-0000-0000-00002F1A0000}"/>
    <cellStyle name="Normal 2 2 2 2 5 5 2 4 2 3 2" xfId="16279" xr:uid="{00000000-0005-0000-0000-0000301A0000}"/>
    <cellStyle name="Normal 2 2 2 2 5 5 2 4 2 3 2 2" xfId="32575" xr:uid="{00000000-0005-0000-0000-0000311A0000}"/>
    <cellStyle name="Normal 2 2 2 2 5 5 2 4 2 3 3" xfId="24429" xr:uid="{00000000-0005-0000-0000-0000321A0000}"/>
    <cellStyle name="Normal 2 2 2 2 5 5 2 4 2 4" xfId="10980" xr:uid="{00000000-0005-0000-0000-0000331A0000}"/>
    <cellStyle name="Normal 2 2 2 2 5 5 2 4 2 4 2" xfId="27276" xr:uid="{00000000-0005-0000-0000-0000341A0000}"/>
    <cellStyle name="Normal 2 2 2 2 5 5 2 4 2 5" xfId="19130" xr:uid="{00000000-0005-0000-0000-0000351A0000}"/>
    <cellStyle name="Normal 2 2 2 2 5 5 2 4 3" xfId="5288" xr:uid="{00000000-0005-0000-0000-0000361A0000}"/>
    <cellStyle name="Normal 2 2 2 2 5 5 2 4 3 2" xfId="13434" xr:uid="{00000000-0005-0000-0000-0000371A0000}"/>
    <cellStyle name="Normal 2 2 2 2 5 5 2 4 3 2 2" xfId="29730" xr:uid="{00000000-0005-0000-0000-0000381A0000}"/>
    <cellStyle name="Normal 2 2 2 2 5 5 2 4 3 3" xfId="21584" xr:uid="{00000000-0005-0000-0000-0000391A0000}"/>
    <cellStyle name="Normal 2 2 2 2 5 5 2 4 4" xfId="8130" xr:uid="{00000000-0005-0000-0000-00003A1A0000}"/>
    <cellStyle name="Normal 2 2 2 2 5 5 2 4 4 2" xfId="16276" xr:uid="{00000000-0005-0000-0000-00003B1A0000}"/>
    <cellStyle name="Normal 2 2 2 2 5 5 2 4 4 2 2" xfId="32572" xr:uid="{00000000-0005-0000-0000-00003C1A0000}"/>
    <cellStyle name="Normal 2 2 2 2 5 5 2 4 4 3" xfId="24426" xr:uid="{00000000-0005-0000-0000-00003D1A0000}"/>
    <cellStyle name="Normal 2 2 2 2 5 5 2 4 5" xfId="10977" xr:uid="{00000000-0005-0000-0000-00003E1A0000}"/>
    <cellStyle name="Normal 2 2 2 2 5 5 2 4 5 2" xfId="27273" xr:uid="{00000000-0005-0000-0000-00003F1A0000}"/>
    <cellStyle name="Normal 2 2 2 2 5 5 2 4 6" xfId="19127" xr:uid="{00000000-0005-0000-0000-0000401A0000}"/>
    <cellStyle name="Normal 2 2 2 2 5 5 2 4 7" xfId="32627" xr:uid="{357D52C0-E30B-4E2E-87DC-99C306BCD240}"/>
    <cellStyle name="Normal 2 2 2 2 5 5 2 5" xfId="2833" xr:uid="{00000000-0005-0000-0000-0000411A0000}"/>
    <cellStyle name="Normal 2 2 2 2 5 5 2 5 2" xfId="5290" xr:uid="{00000000-0005-0000-0000-0000421A0000}"/>
    <cellStyle name="Normal 2 2 2 2 5 5 2 5 2 2" xfId="13436" xr:uid="{00000000-0005-0000-0000-0000431A0000}"/>
    <cellStyle name="Normal 2 2 2 2 5 5 2 5 2 2 2" xfId="29732" xr:uid="{00000000-0005-0000-0000-0000441A0000}"/>
    <cellStyle name="Normal 2 2 2 2 5 5 2 5 2 3" xfId="21586" xr:uid="{00000000-0005-0000-0000-0000451A0000}"/>
    <cellStyle name="Normal 2 2 2 2 5 5 2 5 3" xfId="8132" xr:uid="{00000000-0005-0000-0000-0000461A0000}"/>
    <cellStyle name="Normal 2 2 2 2 5 5 2 5 3 2" xfId="16278" xr:uid="{00000000-0005-0000-0000-0000471A0000}"/>
    <cellStyle name="Normal 2 2 2 2 5 5 2 5 3 2 2" xfId="32574" xr:uid="{00000000-0005-0000-0000-0000481A0000}"/>
    <cellStyle name="Normal 2 2 2 2 5 5 2 5 3 3" xfId="24428" xr:uid="{00000000-0005-0000-0000-0000491A0000}"/>
    <cellStyle name="Normal 2 2 2 2 5 5 2 5 4" xfId="10979" xr:uid="{00000000-0005-0000-0000-00004A1A0000}"/>
    <cellStyle name="Normal 2 2 2 2 5 5 2 5 4 2" xfId="27275" xr:uid="{00000000-0005-0000-0000-00004B1A0000}"/>
    <cellStyle name="Normal 2 2 2 2 5 5 2 5 5" xfId="19129" xr:uid="{00000000-0005-0000-0000-00004C1A0000}"/>
    <cellStyle name="Normal 2 2 2 2 5 5 2 6" xfId="2837" xr:uid="{00000000-0005-0000-0000-00004D1A0000}"/>
    <cellStyle name="Normal 2 2 2 2 5 5 2 6 2" xfId="5294" xr:uid="{00000000-0005-0000-0000-00004E1A0000}"/>
    <cellStyle name="Normal 2 2 2 2 5 5 2 6 2 2" xfId="13440" xr:uid="{00000000-0005-0000-0000-00004F1A0000}"/>
    <cellStyle name="Normal 2 2 2 2 5 5 2 6 2 2 2" xfId="29736" xr:uid="{00000000-0005-0000-0000-0000501A0000}"/>
    <cellStyle name="Normal 2 2 2 2 5 5 2 6 2 3" xfId="21590" xr:uid="{00000000-0005-0000-0000-0000511A0000}"/>
    <cellStyle name="Normal 2 2 2 2 5 5 2 6 3" xfId="8136" xr:uid="{00000000-0005-0000-0000-0000521A0000}"/>
    <cellStyle name="Normal 2 2 2 2 5 5 2 6 3 2" xfId="16282" xr:uid="{00000000-0005-0000-0000-0000531A0000}"/>
    <cellStyle name="Normal 2 2 2 2 5 5 2 6 3 2 2" xfId="32578" xr:uid="{00000000-0005-0000-0000-0000541A0000}"/>
    <cellStyle name="Normal 2 2 2 2 5 5 2 6 3 3" xfId="24432" xr:uid="{00000000-0005-0000-0000-0000551A0000}"/>
    <cellStyle name="Normal 2 2 2 2 5 5 2 6 4" xfId="10983" xr:uid="{00000000-0005-0000-0000-0000561A0000}"/>
    <cellStyle name="Normal 2 2 2 2 5 5 2 6 4 2" xfId="27279" xr:uid="{00000000-0005-0000-0000-0000571A0000}"/>
    <cellStyle name="Normal 2 2 2 2 5 5 2 6 5" xfId="19133" xr:uid="{00000000-0005-0000-0000-0000581A0000}"/>
    <cellStyle name="Normal 2 2 2 2 5 5 2 6 6" xfId="32626" xr:uid="{7A045C2D-791A-4B17-BB63-DFD146D67EE7}"/>
    <cellStyle name="Normal 2 2 2 2 5 5 2 7" xfId="2839" xr:uid="{00000000-0005-0000-0000-0000591A0000}"/>
    <cellStyle name="Normal 2 2 2 2 5 5 2 7 2" xfId="2845" xr:uid="{00000000-0005-0000-0000-00005A1A0000}"/>
    <cellStyle name="Normal 2 2 2 2 5 5 2 7 2 2" xfId="5302" xr:uid="{00000000-0005-0000-0000-00005B1A0000}"/>
    <cellStyle name="Normal 2 2 2 2 5 5 2 7 2 2 2" xfId="13448" xr:uid="{00000000-0005-0000-0000-00005C1A0000}"/>
    <cellStyle name="Normal 2 2 2 2 5 5 2 7 2 2 2 2" xfId="29744" xr:uid="{00000000-0005-0000-0000-00005D1A0000}"/>
    <cellStyle name="Normal 2 2 2 2 5 5 2 7 2 2 3" xfId="21598" xr:uid="{00000000-0005-0000-0000-00005E1A0000}"/>
    <cellStyle name="Normal 2 2 2 2 5 5 2 7 2 3" xfId="8144" xr:uid="{00000000-0005-0000-0000-00005F1A0000}"/>
    <cellStyle name="Normal 2 2 2 2 5 5 2 7 2 3 2" xfId="16290" xr:uid="{00000000-0005-0000-0000-0000601A0000}"/>
    <cellStyle name="Normal 2 2 2 2 5 5 2 7 2 3 2 2" xfId="32586" xr:uid="{00000000-0005-0000-0000-0000611A0000}"/>
    <cellStyle name="Normal 2 2 2 2 5 5 2 7 2 3 3" xfId="24440" xr:uid="{00000000-0005-0000-0000-0000621A0000}"/>
    <cellStyle name="Normal 2 2 2 2 5 5 2 7 2 4" xfId="10991" xr:uid="{00000000-0005-0000-0000-0000631A0000}"/>
    <cellStyle name="Normal 2 2 2 2 5 5 2 7 2 4 2" xfId="27287" xr:uid="{00000000-0005-0000-0000-0000641A0000}"/>
    <cellStyle name="Normal 2 2 2 2 5 5 2 7 2 5" xfId="19141" xr:uid="{00000000-0005-0000-0000-0000651A0000}"/>
    <cellStyle name="Normal 2 2 2 2 5 5 2 7 3" xfId="5296" xr:uid="{00000000-0005-0000-0000-0000661A0000}"/>
    <cellStyle name="Normal 2 2 2 2 5 5 2 7 3 2" xfId="13442" xr:uid="{00000000-0005-0000-0000-0000671A0000}"/>
    <cellStyle name="Normal 2 2 2 2 5 5 2 7 3 2 2" xfId="29738" xr:uid="{00000000-0005-0000-0000-0000681A0000}"/>
    <cellStyle name="Normal 2 2 2 2 5 5 2 7 3 3" xfId="21592" xr:uid="{00000000-0005-0000-0000-0000691A0000}"/>
    <cellStyle name="Normal 2 2 2 2 5 5 2 7 4" xfId="8138" xr:uid="{00000000-0005-0000-0000-00006A1A0000}"/>
    <cellStyle name="Normal 2 2 2 2 5 5 2 7 4 2" xfId="16284" xr:uid="{00000000-0005-0000-0000-00006B1A0000}"/>
    <cellStyle name="Normal 2 2 2 2 5 5 2 7 4 2 2" xfId="32580" xr:uid="{00000000-0005-0000-0000-00006C1A0000}"/>
    <cellStyle name="Normal 2 2 2 2 5 5 2 7 4 3" xfId="24434" xr:uid="{00000000-0005-0000-0000-00006D1A0000}"/>
    <cellStyle name="Normal 2 2 2 2 5 5 2 7 5" xfId="10985" xr:uid="{00000000-0005-0000-0000-00006E1A0000}"/>
    <cellStyle name="Normal 2 2 2 2 5 5 2 7 5 2" xfId="27281" xr:uid="{00000000-0005-0000-0000-00006F1A0000}"/>
    <cellStyle name="Normal 2 2 2 2 5 5 2 7 6" xfId="19135" xr:uid="{00000000-0005-0000-0000-0000701A0000}"/>
    <cellStyle name="Normal 2 2 2 2 5 5 2 8" xfId="2843" xr:uid="{00000000-0005-0000-0000-0000711A0000}"/>
    <cellStyle name="Normal 2 2 2 2 5 5 2 8 2" xfId="5300" xr:uid="{00000000-0005-0000-0000-0000721A0000}"/>
    <cellStyle name="Normal 2 2 2 2 5 5 2 8 2 2" xfId="13446" xr:uid="{00000000-0005-0000-0000-0000731A0000}"/>
    <cellStyle name="Normal 2 2 2 2 5 5 2 8 2 2 2" xfId="29742" xr:uid="{00000000-0005-0000-0000-0000741A0000}"/>
    <cellStyle name="Normal 2 2 2 2 5 5 2 8 2 3" xfId="21596" xr:uid="{00000000-0005-0000-0000-0000751A0000}"/>
    <cellStyle name="Normal 2 2 2 2 5 5 2 8 3" xfId="8142" xr:uid="{00000000-0005-0000-0000-0000761A0000}"/>
    <cellStyle name="Normal 2 2 2 2 5 5 2 8 3 2" xfId="16288" xr:uid="{00000000-0005-0000-0000-0000771A0000}"/>
    <cellStyle name="Normal 2 2 2 2 5 5 2 8 3 2 2" xfId="32584" xr:uid="{00000000-0005-0000-0000-0000781A0000}"/>
    <cellStyle name="Normal 2 2 2 2 5 5 2 8 3 3" xfId="24438" xr:uid="{00000000-0005-0000-0000-0000791A0000}"/>
    <cellStyle name="Normal 2 2 2 2 5 5 2 8 4" xfId="10989" xr:uid="{00000000-0005-0000-0000-00007A1A0000}"/>
    <cellStyle name="Normal 2 2 2 2 5 5 2 8 4 2" xfId="27285" xr:uid="{00000000-0005-0000-0000-00007B1A0000}"/>
    <cellStyle name="Normal 2 2 2 2 5 5 2 8 5" xfId="19139" xr:uid="{00000000-0005-0000-0000-00007C1A0000}"/>
    <cellStyle name="Normal 2 2 2 2 5 5 2 9" xfId="2847" xr:uid="{00000000-0005-0000-0000-00007D1A0000}"/>
    <cellStyle name="Normal 2 2 2 2 5 5 2 9 2" xfId="5304" xr:uid="{00000000-0005-0000-0000-00007E1A0000}"/>
    <cellStyle name="Normal 2 2 2 2 5 5 2 9 2 2" xfId="13450" xr:uid="{00000000-0005-0000-0000-00007F1A0000}"/>
    <cellStyle name="Normal 2 2 2 2 5 5 2 9 2 2 2" xfId="29746" xr:uid="{00000000-0005-0000-0000-0000801A0000}"/>
    <cellStyle name="Normal 2 2 2 2 5 5 2 9 2 3" xfId="21600" xr:uid="{00000000-0005-0000-0000-0000811A0000}"/>
    <cellStyle name="Normal 2 2 2 2 5 5 2 9 3" xfId="8146" xr:uid="{00000000-0005-0000-0000-0000821A0000}"/>
    <cellStyle name="Normal 2 2 2 2 5 5 2 9 3 2" xfId="16292" xr:uid="{00000000-0005-0000-0000-0000831A0000}"/>
    <cellStyle name="Normal 2 2 2 2 5 5 2 9 3 2 2" xfId="32588" xr:uid="{00000000-0005-0000-0000-0000841A0000}"/>
    <cellStyle name="Normal 2 2 2 2 5 5 2 9 3 3" xfId="24442" xr:uid="{00000000-0005-0000-0000-0000851A0000}"/>
    <cellStyle name="Normal 2 2 2 2 5 5 2 9 4" xfId="10993" xr:uid="{00000000-0005-0000-0000-0000861A0000}"/>
    <cellStyle name="Normal 2 2 2 2 5 5 2 9 4 2" xfId="27289" xr:uid="{00000000-0005-0000-0000-0000871A0000}"/>
    <cellStyle name="Normal 2 2 2 2 5 5 2 9 5" xfId="19143" xr:uid="{00000000-0005-0000-0000-0000881A0000}"/>
    <cellStyle name="Normal 2 2 2 2 5 5 3" xfId="1145" xr:uid="{00000000-0005-0000-0000-0000891A0000}"/>
    <cellStyle name="Normal 2 2 2 2 5 5 3 2" xfId="2555" xr:uid="{00000000-0005-0000-0000-00008A1A0000}"/>
    <cellStyle name="Normal 2 2 2 2 5 5 3 2 2" xfId="5045" xr:uid="{00000000-0005-0000-0000-00008B1A0000}"/>
    <cellStyle name="Normal 2 2 2 2 5 5 3 2 2 2" xfId="13191" xr:uid="{00000000-0005-0000-0000-00008C1A0000}"/>
    <cellStyle name="Normal 2 2 2 2 5 5 3 2 2 2 2" xfId="29487" xr:uid="{00000000-0005-0000-0000-00008D1A0000}"/>
    <cellStyle name="Normal 2 2 2 2 5 5 3 2 2 3" xfId="21341" xr:uid="{00000000-0005-0000-0000-00008E1A0000}"/>
    <cellStyle name="Normal 2 2 2 2 5 5 3 2 3" xfId="7854" xr:uid="{00000000-0005-0000-0000-00008F1A0000}"/>
    <cellStyle name="Normal 2 2 2 2 5 5 3 2 3 2" xfId="16000" xr:uid="{00000000-0005-0000-0000-0000901A0000}"/>
    <cellStyle name="Normal 2 2 2 2 5 5 3 2 3 2 2" xfId="32296" xr:uid="{00000000-0005-0000-0000-0000911A0000}"/>
    <cellStyle name="Normal 2 2 2 2 5 5 3 2 3 3" xfId="24150" xr:uid="{00000000-0005-0000-0000-0000921A0000}"/>
    <cellStyle name="Normal 2 2 2 2 5 5 3 2 4" xfId="10701" xr:uid="{00000000-0005-0000-0000-0000931A0000}"/>
    <cellStyle name="Normal 2 2 2 2 5 5 3 2 4 2" xfId="26997" xr:uid="{00000000-0005-0000-0000-0000941A0000}"/>
    <cellStyle name="Normal 2 2 2 2 5 5 3 2 5" xfId="18851" xr:uid="{00000000-0005-0000-0000-0000951A0000}"/>
    <cellStyle name="Normal 2 2 2 2 5 5 3 3" xfId="3827" xr:uid="{00000000-0005-0000-0000-0000961A0000}"/>
    <cellStyle name="Normal 2 2 2 2 5 5 3 3 2" xfId="11973" xr:uid="{00000000-0005-0000-0000-0000971A0000}"/>
    <cellStyle name="Normal 2 2 2 2 5 5 3 3 2 2" xfId="28269" xr:uid="{00000000-0005-0000-0000-0000981A0000}"/>
    <cellStyle name="Normal 2 2 2 2 5 5 3 3 3" xfId="20123" xr:uid="{00000000-0005-0000-0000-0000991A0000}"/>
    <cellStyle name="Normal 2 2 2 2 5 5 3 4" xfId="6444" xr:uid="{00000000-0005-0000-0000-00009A1A0000}"/>
    <cellStyle name="Normal 2 2 2 2 5 5 3 4 2" xfId="14590" xr:uid="{00000000-0005-0000-0000-00009B1A0000}"/>
    <cellStyle name="Normal 2 2 2 2 5 5 3 4 2 2" xfId="30886" xr:uid="{00000000-0005-0000-0000-00009C1A0000}"/>
    <cellStyle name="Normal 2 2 2 2 5 5 3 4 3" xfId="22740" xr:uid="{00000000-0005-0000-0000-00009D1A0000}"/>
    <cellStyle name="Normal 2 2 2 2 5 5 3 5" xfId="9291" xr:uid="{00000000-0005-0000-0000-00009E1A0000}"/>
    <cellStyle name="Normal 2 2 2 2 5 5 3 5 2" xfId="25587" xr:uid="{00000000-0005-0000-0000-00009F1A0000}"/>
    <cellStyle name="Normal 2 2 2 2 5 5 3 6" xfId="17441" xr:uid="{00000000-0005-0000-0000-0000A01A0000}"/>
    <cellStyle name="Normal 2 2 2 2 5 5 4" xfId="1850" xr:uid="{00000000-0005-0000-0000-0000A11A0000}"/>
    <cellStyle name="Normal 2 2 2 2 5 5 4 2" xfId="4436" xr:uid="{00000000-0005-0000-0000-0000A21A0000}"/>
    <cellStyle name="Normal 2 2 2 2 5 5 4 2 2" xfId="12582" xr:uid="{00000000-0005-0000-0000-0000A31A0000}"/>
    <cellStyle name="Normal 2 2 2 2 5 5 4 2 2 2" xfId="28878" xr:uid="{00000000-0005-0000-0000-0000A41A0000}"/>
    <cellStyle name="Normal 2 2 2 2 5 5 4 2 3" xfId="20732" xr:uid="{00000000-0005-0000-0000-0000A51A0000}"/>
    <cellStyle name="Normal 2 2 2 2 5 5 4 3" xfId="7149" xr:uid="{00000000-0005-0000-0000-0000A61A0000}"/>
    <cellStyle name="Normal 2 2 2 2 5 5 4 3 2" xfId="15295" xr:uid="{00000000-0005-0000-0000-0000A71A0000}"/>
    <cellStyle name="Normal 2 2 2 2 5 5 4 3 2 2" xfId="31591" xr:uid="{00000000-0005-0000-0000-0000A81A0000}"/>
    <cellStyle name="Normal 2 2 2 2 5 5 4 3 3" xfId="23445" xr:uid="{00000000-0005-0000-0000-0000A91A0000}"/>
    <cellStyle name="Normal 2 2 2 2 5 5 4 4" xfId="9996" xr:uid="{00000000-0005-0000-0000-0000AA1A0000}"/>
    <cellStyle name="Normal 2 2 2 2 5 5 4 4 2" xfId="26292" xr:uid="{00000000-0005-0000-0000-0000AB1A0000}"/>
    <cellStyle name="Normal 2 2 2 2 5 5 4 5" xfId="18146" xr:uid="{00000000-0005-0000-0000-0000AC1A0000}"/>
    <cellStyle name="Normal 2 2 2 2 5 5 5" xfId="3218" xr:uid="{00000000-0005-0000-0000-0000AD1A0000}"/>
    <cellStyle name="Normal 2 2 2 2 5 5 5 2" xfId="11364" xr:uid="{00000000-0005-0000-0000-0000AE1A0000}"/>
    <cellStyle name="Normal 2 2 2 2 5 5 5 2 2" xfId="27660" xr:uid="{00000000-0005-0000-0000-0000AF1A0000}"/>
    <cellStyle name="Normal 2 2 2 2 5 5 5 3" xfId="19514" xr:uid="{00000000-0005-0000-0000-0000B01A0000}"/>
    <cellStyle name="Normal 2 2 2 2 5 5 6" xfId="5739" xr:uid="{00000000-0005-0000-0000-0000B11A0000}"/>
    <cellStyle name="Normal 2 2 2 2 5 5 6 2" xfId="13885" xr:uid="{00000000-0005-0000-0000-0000B21A0000}"/>
    <cellStyle name="Normal 2 2 2 2 5 5 6 2 2" xfId="30181" xr:uid="{00000000-0005-0000-0000-0000B31A0000}"/>
    <cellStyle name="Normal 2 2 2 2 5 5 6 3" xfId="22035" xr:uid="{00000000-0005-0000-0000-0000B41A0000}"/>
    <cellStyle name="Normal 2 2 2 2 5 5 7" xfId="8586" xr:uid="{00000000-0005-0000-0000-0000B51A0000}"/>
    <cellStyle name="Normal 2 2 2 2 5 5 7 2" xfId="24882" xr:uid="{00000000-0005-0000-0000-0000B61A0000}"/>
    <cellStyle name="Normal 2 2 2 2 5 5 8" xfId="16736" xr:uid="{00000000-0005-0000-0000-0000B71A0000}"/>
    <cellStyle name="Normal 2 2 2 2 5 6" xfId="708" xr:uid="{00000000-0005-0000-0000-0000B81A0000}"/>
    <cellStyle name="Normal 2 2 2 2 5 6 2" xfId="1413" xr:uid="{00000000-0005-0000-0000-0000B91A0000}"/>
    <cellStyle name="Normal 2 2 2 2 5 6 2 2" xfId="2823" xr:uid="{00000000-0005-0000-0000-0000BA1A0000}"/>
    <cellStyle name="Normal 2 2 2 2 5 6 2 2 2" xfId="5281" xr:uid="{00000000-0005-0000-0000-0000BB1A0000}"/>
    <cellStyle name="Normal 2 2 2 2 5 6 2 2 2 2" xfId="13427" xr:uid="{00000000-0005-0000-0000-0000BC1A0000}"/>
    <cellStyle name="Normal 2 2 2 2 5 6 2 2 2 2 2" xfId="29723" xr:uid="{00000000-0005-0000-0000-0000BD1A0000}"/>
    <cellStyle name="Normal 2 2 2 2 5 6 2 2 2 3" xfId="21577" xr:uid="{00000000-0005-0000-0000-0000BE1A0000}"/>
    <cellStyle name="Normal 2 2 2 2 5 6 2 2 3" xfId="8122" xr:uid="{00000000-0005-0000-0000-0000BF1A0000}"/>
    <cellStyle name="Normal 2 2 2 2 5 6 2 2 3 2" xfId="16268" xr:uid="{00000000-0005-0000-0000-0000C01A0000}"/>
    <cellStyle name="Normal 2 2 2 2 5 6 2 2 3 2 2" xfId="32564" xr:uid="{00000000-0005-0000-0000-0000C11A0000}"/>
    <cellStyle name="Normal 2 2 2 2 5 6 2 2 3 3" xfId="24418" xr:uid="{00000000-0005-0000-0000-0000C21A0000}"/>
    <cellStyle name="Normal 2 2 2 2 5 6 2 2 4" xfId="10969" xr:uid="{00000000-0005-0000-0000-0000C31A0000}"/>
    <cellStyle name="Normal 2 2 2 2 5 6 2 2 4 2" xfId="27265" xr:uid="{00000000-0005-0000-0000-0000C41A0000}"/>
    <cellStyle name="Normal 2 2 2 2 5 6 2 2 5" xfId="19119" xr:uid="{00000000-0005-0000-0000-0000C51A0000}"/>
    <cellStyle name="Normal 2 2 2 2 5 6 2 3" xfId="4063" xr:uid="{00000000-0005-0000-0000-0000C61A0000}"/>
    <cellStyle name="Normal 2 2 2 2 5 6 2 3 2" xfId="12209" xr:uid="{00000000-0005-0000-0000-0000C71A0000}"/>
    <cellStyle name="Normal 2 2 2 2 5 6 2 3 2 2" xfId="28505" xr:uid="{00000000-0005-0000-0000-0000C81A0000}"/>
    <cellStyle name="Normal 2 2 2 2 5 6 2 3 3" xfId="20359" xr:uid="{00000000-0005-0000-0000-0000C91A0000}"/>
    <cellStyle name="Normal 2 2 2 2 5 6 2 4" xfId="6712" xr:uid="{00000000-0005-0000-0000-0000CA1A0000}"/>
    <cellStyle name="Normal 2 2 2 2 5 6 2 4 2" xfId="14858" xr:uid="{00000000-0005-0000-0000-0000CB1A0000}"/>
    <cellStyle name="Normal 2 2 2 2 5 6 2 4 2 2" xfId="31154" xr:uid="{00000000-0005-0000-0000-0000CC1A0000}"/>
    <cellStyle name="Normal 2 2 2 2 5 6 2 4 3" xfId="23008" xr:uid="{00000000-0005-0000-0000-0000CD1A0000}"/>
    <cellStyle name="Normal 2 2 2 2 5 6 2 5" xfId="9559" xr:uid="{00000000-0005-0000-0000-0000CE1A0000}"/>
    <cellStyle name="Normal 2 2 2 2 5 6 2 5 2" xfId="25855" xr:uid="{00000000-0005-0000-0000-0000CF1A0000}"/>
    <cellStyle name="Normal 2 2 2 2 5 6 2 6" xfId="17709" xr:uid="{00000000-0005-0000-0000-0000D01A0000}"/>
    <cellStyle name="Normal 2 2 2 2 5 6 3" xfId="2118" xr:uid="{00000000-0005-0000-0000-0000D11A0000}"/>
    <cellStyle name="Normal 2 2 2 2 5 6 3 2" xfId="4672" xr:uid="{00000000-0005-0000-0000-0000D21A0000}"/>
    <cellStyle name="Normal 2 2 2 2 5 6 3 2 2" xfId="12818" xr:uid="{00000000-0005-0000-0000-0000D31A0000}"/>
    <cellStyle name="Normal 2 2 2 2 5 6 3 2 2 2" xfId="29114" xr:uid="{00000000-0005-0000-0000-0000D41A0000}"/>
    <cellStyle name="Normal 2 2 2 2 5 6 3 2 3" xfId="20968" xr:uid="{00000000-0005-0000-0000-0000D51A0000}"/>
    <cellStyle name="Normal 2 2 2 2 5 6 3 3" xfId="7417" xr:uid="{00000000-0005-0000-0000-0000D61A0000}"/>
    <cellStyle name="Normal 2 2 2 2 5 6 3 3 2" xfId="15563" xr:uid="{00000000-0005-0000-0000-0000D71A0000}"/>
    <cellStyle name="Normal 2 2 2 2 5 6 3 3 2 2" xfId="31859" xr:uid="{00000000-0005-0000-0000-0000D81A0000}"/>
    <cellStyle name="Normal 2 2 2 2 5 6 3 3 3" xfId="23713" xr:uid="{00000000-0005-0000-0000-0000D91A0000}"/>
    <cellStyle name="Normal 2 2 2 2 5 6 3 4" xfId="10264" xr:uid="{00000000-0005-0000-0000-0000DA1A0000}"/>
    <cellStyle name="Normal 2 2 2 2 5 6 3 4 2" xfId="26560" xr:uid="{00000000-0005-0000-0000-0000DB1A0000}"/>
    <cellStyle name="Normal 2 2 2 2 5 6 3 5" xfId="18414" xr:uid="{00000000-0005-0000-0000-0000DC1A0000}"/>
    <cellStyle name="Normal 2 2 2 2 5 6 4" xfId="2841" xr:uid="{00000000-0005-0000-0000-0000DD1A0000}"/>
    <cellStyle name="Normal 2 2 2 2 5 6 4 2" xfId="5298" xr:uid="{00000000-0005-0000-0000-0000DE1A0000}"/>
    <cellStyle name="Normal 2 2 2 2 5 6 4 2 2" xfId="13444" xr:uid="{00000000-0005-0000-0000-0000DF1A0000}"/>
    <cellStyle name="Normal 2 2 2 2 5 6 4 2 2 2" xfId="29740" xr:uid="{00000000-0005-0000-0000-0000E01A0000}"/>
    <cellStyle name="Normal 2 2 2 2 5 6 4 2 3" xfId="21594" xr:uid="{00000000-0005-0000-0000-0000E11A0000}"/>
    <cellStyle name="Normal 2 2 2 2 5 6 4 3" xfId="8140" xr:uid="{00000000-0005-0000-0000-0000E21A0000}"/>
    <cellStyle name="Normal 2 2 2 2 5 6 4 3 2" xfId="16286" xr:uid="{00000000-0005-0000-0000-0000E31A0000}"/>
    <cellStyle name="Normal 2 2 2 2 5 6 4 3 2 2" xfId="32582" xr:uid="{00000000-0005-0000-0000-0000E41A0000}"/>
    <cellStyle name="Normal 2 2 2 2 5 6 4 3 3" xfId="24436" xr:uid="{00000000-0005-0000-0000-0000E51A0000}"/>
    <cellStyle name="Normal 2 2 2 2 5 6 4 4" xfId="10987" xr:uid="{00000000-0005-0000-0000-0000E61A0000}"/>
    <cellStyle name="Normal 2 2 2 2 5 6 4 4 2" xfId="27283" xr:uid="{00000000-0005-0000-0000-0000E71A0000}"/>
    <cellStyle name="Normal 2 2 2 2 5 6 4 5" xfId="19137" xr:uid="{00000000-0005-0000-0000-0000E81A0000}"/>
    <cellStyle name="Normal 2 2 2 2 5 6 5" xfId="3454" xr:uid="{00000000-0005-0000-0000-0000E91A0000}"/>
    <cellStyle name="Normal 2 2 2 2 5 6 5 2" xfId="11600" xr:uid="{00000000-0005-0000-0000-0000EA1A0000}"/>
    <cellStyle name="Normal 2 2 2 2 5 6 5 2 2" xfId="27896" xr:uid="{00000000-0005-0000-0000-0000EB1A0000}"/>
    <cellStyle name="Normal 2 2 2 2 5 6 5 3" xfId="19750" xr:uid="{00000000-0005-0000-0000-0000EC1A0000}"/>
    <cellStyle name="Normal 2 2 2 2 5 6 6" xfId="6007" xr:uid="{00000000-0005-0000-0000-0000ED1A0000}"/>
    <cellStyle name="Normal 2 2 2 2 5 6 6 2" xfId="14153" xr:uid="{00000000-0005-0000-0000-0000EE1A0000}"/>
    <cellStyle name="Normal 2 2 2 2 5 6 6 2 2" xfId="30449" xr:uid="{00000000-0005-0000-0000-0000EF1A0000}"/>
    <cellStyle name="Normal 2 2 2 2 5 6 6 3" xfId="22303" xr:uid="{00000000-0005-0000-0000-0000F01A0000}"/>
    <cellStyle name="Normal 2 2 2 2 5 6 7" xfId="8854" xr:uid="{00000000-0005-0000-0000-0000F11A0000}"/>
    <cellStyle name="Normal 2 2 2 2 5 6 7 2" xfId="25150" xr:uid="{00000000-0005-0000-0000-0000F21A0000}"/>
    <cellStyle name="Normal 2 2 2 2 5 6 8" xfId="17004" xr:uid="{00000000-0005-0000-0000-0000F31A0000}"/>
    <cellStyle name="Normal 2 2 2 2 5 7" xfId="801" xr:uid="{00000000-0005-0000-0000-0000F41A0000}"/>
    <cellStyle name="Normal 2 2 2 2 5 7 2" xfId="2211" xr:uid="{00000000-0005-0000-0000-0000F51A0000}"/>
    <cellStyle name="Normal 2 2 2 2 5 7 2 2" xfId="4749" xr:uid="{00000000-0005-0000-0000-0000F61A0000}"/>
    <cellStyle name="Normal 2 2 2 2 5 7 2 2 2" xfId="12895" xr:uid="{00000000-0005-0000-0000-0000F71A0000}"/>
    <cellStyle name="Normal 2 2 2 2 5 7 2 2 2 2" xfId="29191" xr:uid="{00000000-0005-0000-0000-0000F81A0000}"/>
    <cellStyle name="Normal 2 2 2 2 5 7 2 2 3" xfId="21045" xr:uid="{00000000-0005-0000-0000-0000F91A0000}"/>
    <cellStyle name="Normal 2 2 2 2 5 7 2 3" xfId="7510" xr:uid="{00000000-0005-0000-0000-0000FA1A0000}"/>
    <cellStyle name="Normal 2 2 2 2 5 7 2 3 2" xfId="15656" xr:uid="{00000000-0005-0000-0000-0000FB1A0000}"/>
    <cellStyle name="Normal 2 2 2 2 5 7 2 3 2 2" xfId="31952" xr:uid="{00000000-0005-0000-0000-0000FC1A0000}"/>
    <cellStyle name="Normal 2 2 2 2 5 7 2 3 3" xfId="23806" xr:uid="{00000000-0005-0000-0000-0000FD1A0000}"/>
    <cellStyle name="Normal 2 2 2 2 5 7 2 4" xfId="10357" xr:uid="{00000000-0005-0000-0000-0000FE1A0000}"/>
    <cellStyle name="Normal 2 2 2 2 5 7 2 4 2" xfId="26653" xr:uid="{00000000-0005-0000-0000-0000FF1A0000}"/>
    <cellStyle name="Normal 2 2 2 2 5 7 2 5" xfId="18507" xr:uid="{00000000-0005-0000-0000-0000001B0000}"/>
    <cellStyle name="Normal 2 2 2 2 5 7 3" xfId="3531" xr:uid="{00000000-0005-0000-0000-0000011B0000}"/>
    <cellStyle name="Normal 2 2 2 2 5 7 3 2" xfId="11677" xr:uid="{00000000-0005-0000-0000-0000021B0000}"/>
    <cellStyle name="Normal 2 2 2 2 5 7 3 2 2" xfId="27973" xr:uid="{00000000-0005-0000-0000-0000031B0000}"/>
    <cellStyle name="Normal 2 2 2 2 5 7 3 3" xfId="19827" xr:uid="{00000000-0005-0000-0000-0000041B0000}"/>
    <cellStyle name="Normal 2 2 2 2 5 7 4" xfId="6100" xr:uid="{00000000-0005-0000-0000-0000051B0000}"/>
    <cellStyle name="Normal 2 2 2 2 5 7 4 2" xfId="14246" xr:uid="{00000000-0005-0000-0000-0000061B0000}"/>
    <cellStyle name="Normal 2 2 2 2 5 7 4 2 2" xfId="30542" xr:uid="{00000000-0005-0000-0000-0000071B0000}"/>
    <cellStyle name="Normal 2 2 2 2 5 7 4 3" xfId="22396" xr:uid="{00000000-0005-0000-0000-0000081B0000}"/>
    <cellStyle name="Normal 2 2 2 2 5 7 5" xfId="8947" xr:uid="{00000000-0005-0000-0000-0000091B0000}"/>
    <cellStyle name="Normal 2 2 2 2 5 7 5 2" xfId="25243" xr:uid="{00000000-0005-0000-0000-00000A1B0000}"/>
    <cellStyle name="Normal 2 2 2 2 5 7 6" xfId="17097" xr:uid="{00000000-0005-0000-0000-00000B1B0000}"/>
    <cellStyle name="Normal 2 2 2 2 5 8" xfId="1506" xr:uid="{00000000-0005-0000-0000-00000C1B0000}"/>
    <cellStyle name="Normal 2 2 2 2 5 8 2" xfId="4140" xr:uid="{00000000-0005-0000-0000-00000D1B0000}"/>
    <cellStyle name="Normal 2 2 2 2 5 8 2 2" xfId="12286" xr:uid="{00000000-0005-0000-0000-00000E1B0000}"/>
    <cellStyle name="Normal 2 2 2 2 5 8 2 2 2" xfId="28582" xr:uid="{00000000-0005-0000-0000-00000F1B0000}"/>
    <cellStyle name="Normal 2 2 2 2 5 8 2 3" xfId="20436" xr:uid="{00000000-0005-0000-0000-0000101B0000}"/>
    <cellStyle name="Normal 2 2 2 2 5 8 3" xfId="6805" xr:uid="{00000000-0005-0000-0000-0000111B0000}"/>
    <cellStyle name="Normal 2 2 2 2 5 8 3 2" xfId="14951" xr:uid="{00000000-0005-0000-0000-0000121B0000}"/>
    <cellStyle name="Normal 2 2 2 2 5 8 3 2 2" xfId="31247" xr:uid="{00000000-0005-0000-0000-0000131B0000}"/>
    <cellStyle name="Normal 2 2 2 2 5 8 3 3" xfId="23101" xr:uid="{00000000-0005-0000-0000-0000141B0000}"/>
    <cellStyle name="Normal 2 2 2 2 5 8 4" xfId="9652" xr:uid="{00000000-0005-0000-0000-0000151B0000}"/>
    <cellStyle name="Normal 2 2 2 2 5 8 4 2" xfId="25948" xr:uid="{00000000-0005-0000-0000-0000161B0000}"/>
    <cellStyle name="Normal 2 2 2 2 5 8 5" xfId="17802" xr:uid="{00000000-0005-0000-0000-0000171B0000}"/>
    <cellStyle name="Normal 2 2 2 2 5 9" xfId="2922" xr:uid="{00000000-0005-0000-0000-0000181B0000}"/>
    <cellStyle name="Normal 2 2 2 2 5 9 2" xfId="11068" xr:uid="{00000000-0005-0000-0000-0000191B0000}"/>
    <cellStyle name="Normal 2 2 2 2 5 9 2 2" xfId="27364" xr:uid="{00000000-0005-0000-0000-00001A1B0000}"/>
    <cellStyle name="Normal 2 2 2 2 5 9 3" xfId="19218" xr:uid="{00000000-0005-0000-0000-00001B1B0000}"/>
    <cellStyle name="Normal 2 2 2 2 6" xfId="106" xr:uid="{00000000-0005-0000-0000-00001C1B0000}"/>
    <cellStyle name="Normal 2 2 2 2 6 2" xfId="450" xr:uid="{00000000-0005-0000-0000-00001D1B0000}"/>
    <cellStyle name="Normal 2 2 2 2 6 2 2" xfId="1156" xr:uid="{00000000-0005-0000-0000-00001E1B0000}"/>
    <cellStyle name="Normal 2 2 2 2 6 2 2 2" xfId="2566" xr:uid="{00000000-0005-0000-0000-00001F1B0000}"/>
    <cellStyle name="Normal 2 2 2 2 6 2 2 2 2" xfId="5054" xr:uid="{00000000-0005-0000-0000-0000201B0000}"/>
    <cellStyle name="Normal 2 2 2 2 6 2 2 2 2 2" xfId="13200" xr:uid="{00000000-0005-0000-0000-0000211B0000}"/>
    <cellStyle name="Normal 2 2 2 2 6 2 2 2 2 2 2" xfId="29496" xr:uid="{00000000-0005-0000-0000-0000221B0000}"/>
    <cellStyle name="Normal 2 2 2 2 6 2 2 2 2 3" xfId="21350" xr:uid="{00000000-0005-0000-0000-0000231B0000}"/>
    <cellStyle name="Normal 2 2 2 2 6 2 2 2 3" xfId="7865" xr:uid="{00000000-0005-0000-0000-0000241B0000}"/>
    <cellStyle name="Normal 2 2 2 2 6 2 2 2 3 2" xfId="16011" xr:uid="{00000000-0005-0000-0000-0000251B0000}"/>
    <cellStyle name="Normal 2 2 2 2 6 2 2 2 3 2 2" xfId="32307" xr:uid="{00000000-0005-0000-0000-0000261B0000}"/>
    <cellStyle name="Normal 2 2 2 2 6 2 2 2 3 3" xfId="24161" xr:uid="{00000000-0005-0000-0000-0000271B0000}"/>
    <cellStyle name="Normal 2 2 2 2 6 2 2 2 4" xfId="10712" xr:uid="{00000000-0005-0000-0000-0000281B0000}"/>
    <cellStyle name="Normal 2 2 2 2 6 2 2 2 4 2" xfId="27008" xr:uid="{00000000-0005-0000-0000-0000291B0000}"/>
    <cellStyle name="Normal 2 2 2 2 6 2 2 2 5" xfId="18862" xr:uid="{00000000-0005-0000-0000-00002A1B0000}"/>
    <cellStyle name="Normal 2 2 2 2 6 2 2 3" xfId="3836" xr:uid="{00000000-0005-0000-0000-00002B1B0000}"/>
    <cellStyle name="Normal 2 2 2 2 6 2 2 3 2" xfId="11982" xr:uid="{00000000-0005-0000-0000-00002C1B0000}"/>
    <cellStyle name="Normal 2 2 2 2 6 2 2 3 2 2" xfId="28278" xr:uid="{00000000-0005-0000-0000-00002D1B0000}"/>
    <cellStyle name="Normal 2 2 2 2 6 2 2 3 3" xfId="20132" xr:uid="{00000000-0005-0000-0000-00002E1B0000}"/>
    <cellStyle name="Normal 2 2 2 2 6 2 2 4" xfId="6455" xr:uid="{00000000-0005-0000-0000-00002F1B0000}"/>
    <cellStyle name="Normal 2 2 2 2 6 2 2 4 2" xfId="14601" xr:uid="{00000000-0005-0000-0000-0000301B0000}"/>
    <cellStyle name="Normal 2 2 2 2 6 2 2 4 2 2" xfId="30897" xr:uid="{00000000-0005-0000-0000-0000311B0000}"/>
    <cellStyle name="Normal 2 2 2 2 6 2 2 4 3" xfId="22751" xr:uid="{00000000-0005-0000-0000-0000321B0000}"/>
    <cellStyle name="Normal 2 2 2 2 6 2 2 5" xfId="9302" xr:uid="{00000000-0005-0000-0000-0000331B0000}"/>
    <cellStyle name="Normal 2 2 2 2 6 2 2 5 2" xfId="25598" xr:uid="{00000000-0005-0000-0000-0000341B0000}"/>
    <cellStyle name="Normal 2 2 2 2 6 2 2 6" xfId="17452" xr:uid="{00000000-0005-0000-0000-0000351B0000}"/>
    <cellStyle name="Normal 2 2 2 2 6 2 3" xfId="1861" xr:uid="{00000000-0005-0000-0000-0000361B0000}"/>
    <cellStyle name="Normal 2 2 2 2 6 2 3 2" xfId="4445" xr:uid="{00000000-0005-0000-0000-0000371B0000}"/>
    <cellStyle name="Normal 2 2 2 2 6 2 3 2 2" xfId="12591" xr:uid="{00000000-0005-0000-0000-0000381B0000}"/>
    <cellStyle name="Normal 2 2 2 2 6 2 3 2 2 2" xfId="28887" xr:uid="{00000000-0005-0000-0000-0000391B0000}"/>
    <cellStyle name="Normal 2 2 2 2 6 2 3 2 3" xfId="20741" xr:uid="{00000000-0005-0000-0000-00003A1B0000}"/>
    <cellStyle name="Normal 2 2 2 2 6 2 3 3" xfId="7160" xr:uid="{00000000-0005-0000-0000-00003B1B0000}"/>
    <cellStyle name="Normal 2 2 2 2 6 2 3 3 2" xfId="15306" xr:uid="{00000000-0005-0000-0000-00003C1B0000}"/>
    <cellStyle name="Normal 2 2 2 2 6 2 3 3 2 2" xfId="31602" xr:uid="{00000000-0005-0000-0000-00003D1B0000}"/>
    <cellStyle name="Normal 2 2 2 2 6 2 3 3 3" xfId="23456" xr:uid="{00000000-0005-0000-0000-00003E1B0000}"/>
    <cellStyle name="Normal 2 2 2 2 6 2 3 4" xfId="10007" xr:uid="{00000000-0005-0000-0000-00003F1B0000}"/>
    <cellStyle name="Normal 2 2 2 2 6 2 3 4 2" xfId="26303" xr:uid="{00000000-0005-0000-0000-0000401B0000}"/>
    <cellStyle name="Normal 2 2 2 2 6 2 3 5" xfId="18157" xr:uid="{00000000-0005-0000-0000-0000411B0000}"/>
    <cellStyle name="Normal 2 2 2 2 6 2 4" xfId="3227" xr:uid="{00000000-0005-0000-0000-0000421B0000}"/>
    <cellStyle name="Normal 2 2 2 2 6 2 4 2" xfId="11373" xr:uid="{00000000-0005-0000-0000-0000431B0000}"/>
    <cellStyle name="Normal 2 2 2 2 6 2 4 2 2" xfId="27669" xr:uid="{00000000-0005-0000-0000-0000441B0000}"/>
    <cellStyle name="Normal 2 2 2 2 6 2 4 3" xfId="19523" xr:uid="{00000000-0005-0000-0000-0000451B0000}"/>
    <cellStyle name="Normal 2 2 2 2 6 2 5" xfId="5750" xr:uid="{00000000-0005-0000-0000-0000461B0000}"/>
    <cellStyle name="Normal 2 2 2 2 6 2 5 2" xfId="13896" xr:uid="{00000000-0005-0000-0000-0000471B0000}"/>
    <cellStyle name="Normal 2 2 2 2 6 2 5 2 2" xfId="30192" xr:uid="{00000000-0005-0000-0000-0000481B0000}"/>
    <cellStyle name="Normal 2 2 2 2 6 2 5 3" xfId="22046" xr:uid="{00000000-0005-0000-0000-0000491B0000}"/>
    <cellStyle name="Normal 2 2 2 2 6 2 6" xfId="8597" xr:uid="{00000000-0005-0000-0000-00004A1B0000}"/>
    <cellStyle name="Normal 2 2 2 2 6 2 6 2" xfId="24893" xr:uid="{00000000-0005-0000-0000-00004B1B0000}"/>
    <cellStyle name="Normal 2 2 2 2 6 2 7" xfId="16747" xr:uid="{00000000-0005-0000-0000-00004C1B0000}"/>
    <cellStyle name="Normal 2 2 2 2 6 3" xfId="812" xr:uid="{00000000-0005-0000-0000-00004D1B0000}"/>
    <cellStyle name="Normal 2 2 2 2 6 3 2" xfId="2222" xr:uid="{00000000-0005-0000-0000-00004E1B0000}"/>
    <cellStyle name="Normal 2 2 2 2 6 3 2 2" xfId="4758" xr:uid="{00000000-0005-0000-0000-00004F1B0000}"/>
    <cellStyle name="Normal 2 2 2 2 6 3 2 2 2" xfId="12904" xr:uid="{00000000-0005-0000-0000-0000501B0000}"/>
    <cellStyle name="Normal 2 2 2 2 6 3 2 2 2 2" xfId="29200" xr:uid="{00000000-0005-0000-0000-0000511B0000}"/>
    <cellStyle name="Normal 2 2 2 2 6 3 2 2 3" xfId="21054" xr:uid="{00000000-0005-0000-0000-0000521B0000}"/>
    <cellStyle name="Normal 2 2 2 2 6 3 2 3" xfId="7521" xr:uid="{00000000-0005-0000-0000-0000531B0000}"/>
    <cellStyle name="Normal 2 2 2 2 6 3 2 3 2" xfId="15667" xr:uid="{00000000-0005-0000-0000-0000541B0000}"/>
    <cellStyle name="Normal 2 2 2 2 6 3 2 3 2 2" xfId="31963" xr:uid="{00000000-0005-0000-0000-0000551B0000}"/>
    <cellStyle name="Normal 2 2 2 2 6 3 2 3 3" xfId="23817" xr:uid="{00000000-0005-0000-0000-0000561B0000}"/>
    <cellStyle name="Normal 2 2 2 2 6 3 2 4" xfId="10368" xr:uid="{00000000-0005-0000-0000-0000571B0000}"/>
    <cellStyle name="Normal 2 2 2 2 6 3 2 4 2" xfId="26664" xr:uid="{00000000-0005-0000-0000-0000581B0000}"/>
    <cellStyle name="Normal 2 2 2 2 6 3 2 5" xfId="18518" xr:uid="{00000000-0005-0000-0000-0000591B0000}"/>
    <cellStyle name="Normal 2 2 2 2 6 3 3" xfId="3540" xr:uid="{00000000-0005-0000-0000-00005A1B0000}"/>
    <cellStyle name="Normal 2 2 2 2 6 3 3 2" xfId="11686" xr:uid="{00000000-0005-0000-0000-00005B1B0000}"/>
    <cellStyle name="Normal 2 2 2 2 6 3 3 2 2" xfId="27982" xr:uid="{00000000-0005-0000-0000-00005C1B0000}"/>
    <cellStyle name="Normal 2 2 2 2 6 3 3 3" xfId="19836" xr:uid="{00000000-0005-0000-0000-00005D1B0000}"/>
    <cellStyle name="Normal 2 2 2 2 6 3 4" xfId="6111" xr:uid="{00000000-0005-0000-0000-00005E1B0000}"/>
    <cellStyle name="Normal 2 2 2 2 6 3 4 2" xfId="14257" xr:uid="{00000000-0005-0000-0000-00005F1B0000}"/>
    <cellStyle name="Normal 2 2 2 2 6 3 4 2 2" xfId="30553" xr:uid="{00000000-0005-0000-0000-0000601B0000}"/>
    <cellStyle name="Normal 2 2 2 2 6 3 4 3" xfId="22407" xr:uid="{00000000-0005-0000-0000-0000611B0000}"/>
    <cellStyle name="Normal 2 2 2 2 6 3 5" xfId="8958" xr:uid="{00000000-0005-0000-0000-0000621B0000}"/>
    <cellStyle name="Normal 2 2 2 2 6 3 5 2" xfId="25254" xr:uid="{00000000-0005-0000-0000-0000631B0000}"/>
    <cellStyle name="Normal 2 2 2 2 6 3 6" xfId="17108" xr:uid="{00000000-0005-0000-0000-0000641B0000}"/>
    <cellStyle name="Normal 2 2 2 2 6 4" xfId="1517" xr:uid="{00000000-0005-0000-0000-0000651B0000}"/>
    <cellStyle name="Normal 2 2 2 2 6 4 2" xfId="4149" xr:uid="{00000000-0005-0000-0000-0000661B0000}"/>
    <cellStyle name="Normal 2 2 2 2 6 4 2 2" xfId="12295" xr:uid="{00000000-0005-0000-0000-0000671B0000}"/>
    <cellStyle name="Normal 2 2 2 2 6 4 2 2 2" xfId="28591" xr:uid="{00000000-0005-0000-0000-0000681B0000}"/>
    <cellStyle name="Normal 2 2 2 2 6 4 2 3" xfId="20445" xr:uid="{00000000-0005-0000-0000-0000691B0000}"/>
    <cellStyle name="Normal 2 2 2 2 6 4 3" xfId="6816" xr:uid="{00000000-0005-0000-0000-00006A1B0000}"/>
    <cellStyle name="Normal 2 2 2 2 6 4 3 2" xfId="14962" xr:uid="{00000000-0005-0000-0000-00006B1B0000}"/>
    <cellStyle name="Normal 2 2 2 2 6 4 3 2 2" xfId="31258" xr:uid="{00000000-0005-0000-0000-00006C1B0000}"/>
    <cellStyle name="Normal 2 2 2 2 6 4 3 3" xfId="23112" xr:uid="{00000000-0005-0000-0000-00006D1B0000}"/>
    <cellStyle name="Normal 2 2 2 2 6 4 4" xfId="9663" xr:uid="{00000000-0005-0000-0000-00006E1B0000}"/>
    <cellStyle name="Normal 2 2 2 2 6 4 4 2" xfId="25959" xr:uid="{00000000-0005-0000-0000-00006F1B0000}"/>
    <cellStyle name="Normal 2 2 2 2 6 4 5" xfId="17813" xr:uid="{00000000-0005-0000-0000-0000701B0000}"/>
    <cellStyle name="Normal 2 2 2 2 6 5" xfId="2931" xr:uid="{00000000-0005-0000-0000-0000711B0000}"/>
    <cellStyle name="Normal 2 2 2 2 6 5 2" xfId="11077" xr:uid="{00000000-0005-0000-0000-0000721B0000}"/>
    <cellStyle name="Normal 2 2 2 2 6 5 2 2" xfId="27373" xr:uid="{00000000-0005-0000-0000-0000731B0000}"/>
    <cellStyle name="Normal 2 2 2 2 6 5 3" xfId="19227" xr:uid="{00000000-0005-0000-0000-0000741B0000}"/>
    <cellStyle name="Normal 2 2 2 2 6 6" xfId="5406" xr:uid="{00000000-0005-0000-0000-0000751B0000}"/>
    <cellStyle name="Normal 2 2 2 2 6 6 2" xfId="13552" xr:uid="{00000000-0005-0000-0000-0000761B0000}"/>
    <cellStyle name="Normal 2 2 2 2 6 6 2 2" xfId="29848" xr:uid="{00000000-0005-0000-0000-0000771B0000}"/>
    <cellStyle name="Normal 2 2 2 2 6 6 3" xfId="21702" xr:uid="{00000000-0005-0000-0000-0000781B0000}"/>
    <cellStyle name="Normal 2 2 2 2 6 7" xfId="8253" xr:uid="{00000000-0005-0000-0000-0000791B0000}"/>
    <cellStyle name="Normal 2 2 2 2 6 7 2" xfId="24549" xr:uid="{00000000-0005-0000-0000-00007A1B0000}"/>
    <cellStyle name="Normal 2 2 2 2 6 8" xfId="16403" xr:uid="{00000000-0005-0000-0000-00007B1B0000}"/>
    <cellStyle name="Normal 2 2 2 2 7" xfId="194" xr:uid="{00000000-0005-0000-0000-00007C1B0000}"/>
    <cellStyle name="Normal 2 2 2 2 7 2" xfId="538" xr:uid="{00000000-0005-0000-0000-00007D1B0000}"/>
    <cellStyle name="Normal 2 2 2 2 7 2 2" xfId="1244" xr:uid="{00000000-0005-0000-0000-00007E1B0000}"/>
    <cellStyle name="Normal 2 2 2 2 7 2 2 2" xfId="2654" xr:uid="{00000000-0005-0000-0000-00007F1B0000}"/>
    <cellStyle name="Normal 2 2 2 2 7 2 2 2 2" xfId="5128" xr:uid="{00000000-0005-0000-0000-0000801B0000}"/>
    <cellStyle name="Normal 2 2 2 2 7 2 2 2 2 2" xfId="13274" xr:uid="{00000000-0005-0000-0000-0000811B0000}"/>
    <cellStyle name="Normal 2 2 2 2 7 2 2 2 2 2 2" xfId="29570" xr:uid="{00000000-0005-0000-0000-0000821B0000}"/>
    <cellStyle name="Normal 2 2 2 2 7 2 2 2 2 3" xfId="21424" xr:uid="{00000000-0005-0000-0000-0000831B0000}"/>
    <cellStyle name="Normal 2 2 2 2 7 2 2 2 3" xfId="7953" xr:uid="{00000000-0005-0000-0000-0000841B0000}"/>
    <cellStyle name="Normal 2 2 2 2 7 2 2 2 3 2" xfId="16099" xr:uid="{00000000-0005-0000-0000-0000851B0000}"/>
    <cellStyle name="Normal 2 2 2 2 7 2 2 2 3 2 2" xfId="32395" xr:uid="{00000000-0005-0000-0000-0000861B0000}"/>
    <cellStyle name="Normal 2 2 2 2 7 2 2 2 3 3" xfId="24249" xr:uid="{00000000-0005-0000-0000-0000871B0000}"/>
    <cellStyle name="Normal 2 2 2 2 7 2 2 2 4" xfId="10800" xr:uid="{00000000-0005-0000-0000-0000881B0000}"/>
    <cellStyle name="Normal 2 2 2 2 7 2 2 2 4 2" xfId="27096" xr:uid="{00000000-0005-0000-0000-0000891B0000}"/>
    <cellStyle name="Normal 2 2 2 2 7 2 2 2 5" xfId="18950" xr:uid="{00000000-0005-0000-0000-00008A1B0000}"/>
    <cellStyle name="Normal 2 2 2 2 7 2 2 3" xfId="3910" xr:uid="{00000000-0005-0000-0000-00008B1B0000}"/>
    <cellStyle name="Normal 2 2 2 2 7 2 2 3 2" xfId="12056" xr:uid="{00000000-0005-0000-0000-00008C1B0000}"/>
    <cellStyle name="Normal 2 2 2 2 7 2 2 3 2 2" xfId="28352" xr:uid="{00000000-0005-0000-0000-00008D1B0000}"/>
    <cellStyle name="Normal 2 2 2 2 7 2 2 3 3" xfId="20206" xr:uid="{00000000-0005-0000-0000-00008E1B0000}"/>
    <cellStyle name="Normal 2 2 2 2 7 2 2 4" xfId="6543" xr:uid="{00000000-0005-0000-0000-00008F1B0000}"/>
    <cellStyle name="Normal 2 2 2 2 7 2 2 4 2" xfId="14689" xr:uid="{00000000-0005-0000-0000-0000901B0000}"/>
    <cellStyle name="Normal 2 2 2 2 7 2 2 4 2 2" xfId="30985" xr:uid="{00000000-0005-0000-0000-0000911B0000}"/>
    <cellStyle name="Normal 2 2 2 2 7 2 2 4 3" xfId="22839" xr:uid="{00000000-0005-0000-0000-0000921B0000}"/>
    <cellStyle name="Normal 2 2 2 2 7 2 2 5" xfId="9390" xr:uid="{00000000-0005-0000-0000-0000931B0000}"/>
    <cellStyle name="Normal 2 2 2 2 7 2 2 5 2" xfId="25686" xr:uid="{00000000-0005-0000-0000-0000941B0000}"/>
    <cellStyle name="Normal 2 2 2 2 7 2 2 6" xfId="17540" xr:uid="{00000000-0005-0000-0000-0000951B0000}"/>
    <cellStyle name="Normal 2 2 2 2 7 2 3" xfId="1949" xr:uid="{00000000-0005-0000-0000-0000961B0000}"/>
    <cellStyle name="Normal 2 2 2 2 7 2 3 2" xfId="4519" xr:uid="{00000000-0005-0000-0000-0000971B0000}"/>
    <cellStyle name="Normal 2 2 2 2 7 2 3 2 2" xfId="12665" xr:uid="{00000000-0005-0000-0000-0000981B0000}"/>
    <cellStyle name="Normal 2 2 2 2 7 2 3 2 2 2" xfId="28961" xr:uid="{00000000-0005-0000-0000-0000991B0000}"/>
    <cellStyle name="Normal 2 2 2 2 7 2 3 2 3" xfId="20815" xr:uid="{00000000-0005-0000-0000-00009A1B0000}"/>
    <cellStyle name="Normal 2 2 2 2 7 2 3 3" xfId="7248" xr:uid="{00000000-0005-0000-0000-00009B1B0000}"/>
    <cellStyle name="Normal 2 2 2 2 7 2 3 3 2" xfId="15394" xr:uid="{00000000-0005-0000-0000-00009C1B0000}"/>
    <cellStyle name="Normal 2 2 2 2 7 2 3 3 2 2" xfId="31690" xr:uid="{00000000-0005-0000-0000-00009D1B0000}"/>
    <cellStyle name="Normal 2 2 2 2 7 2 3 3 3" xfId="23544" xr:uid="{00000000-0005-0000-0000-00009E1B0000}"/>
    <cellStyle name="Normal 2 2 2 2 7 2 3 4" xfId="10095" xr:uid="{00000000-0005-0000-0000-00009F1B0000}"/>
    <cellStyle name="Normal 2 2 2 2 7 2 3 4 2" xfId="26391" xr:uid="{00000000-0005-0000-0000-0000A01B0000}"/>
    <cellStyle name="Normal 2 2 2 2 7 2 3 5" xfId="18245" xr:uid="{00000000-0005-0000-0000-0000A11B0000}"/>
    <cellStyle name="Normal 2 2 2 2 7 2 4" xfId="3301" xr:uid="{00000000-0005-0000-0000-0000A21B0000}"/>
    <cellStyle name="Normal 2 2 2 2 7 2 4 2" xfId="11447" xr:uid="{00000000-0005-0000-0000-0000A31B0000}"/>
    <cellStyle name="Normal 2 2 2 2 7 2 4 2 2" xfId="27743" xr:uid="{00000000-0005-0000-0000-0000A41B0000}"/>
    <cellStyle name="Normal 2 2 2 2 7 2 4 3" xfId="19597" xr:uid="{00000000-0005-0000-0000-0000A51B0000}"/>
    <cellStyle name="Normal 2 2 2 2 7 2 5" xfId="5838" xr:uid="{00000000-0005-0000-0000-0000A61B0000}"/>
    <cellStyle name="Normal 2 2 2 2 7 2 5 2" xfId="13984" xr:uid="{00000000-0005-0000-0000-0000A71B0000}"/>
    <cellStyle name="Normal 2 2 2 2 7 2 5 2 2" xfId="30280" xr:uid="{00000000-0005-0000-0000-0000A81B0000}"/>
    <cellStyle name="Normal 2 2 2 2 7 2 5 3" xfId="22134" xr:uid="{00000000-0005-0000-0000-0000A91B0000}"/>
    <cellStyle name="Normal 2 2 2 2 7 2 6" xfId="8685" xr:uid="{00000000-0005-0000-0000-0000AA1B0000}"/>
    <cellStyle name="Normal 2 2 2 2 7 2 6 2" xfId="24981" xr:uid="{00000000-0005-0000-0000-0000AB1B0000}"/>
    <cellStyle name="Normal 2 2 2 2 7 2 7" xfId="16835" xr:uid="{00000000-0005-0000-0000-0000AC1B0000}"/>
    <cellStyle name="Normal 2 2 2 2 7 3" xfId="900" xr:uid="{00000000-0005-0000-0000-0000AD1B0000}"/>
    <cellStyle name="Normal 2 2 2 2 7 3 2" xfId="2310" xr:uid="{00000000-0005-0000-0000-0000AE1B0000}"/>
    <cellStyle name="Normal 2 2 2 2 7 3 2 2" xfId="4832" xr:uid="{00000000-0005-0000-0000-0000AF1B0000}"/>
    <cellStyle name="Normal 2 2 2 2 7 3 2 2 2" xfId="12978" xr:uid="{00000000-0005-0000-0000-0000B01B0000}"/>
    <cellStyle name="Normal 2 2 2 2 7 3 2 2 2 2" xfId="29274" xr:uid="{00000000-0005-0000-0000-0000B11B0000}"/>
    <cellStyle name="Normal 2 2 2 2 7 3 2 2 3" xfId="21128" xr:uid="{00000000-0005-0000-0000-0000B21B0000}"/>
    <cellStyle name="Normal 2 2 2 2 7 3 2 3" xfId="7609" xr:uid="{00000000-0005-0000-0000-0000B31B0000}"/>
    <cellStyle name="Normal 2 2 2 2 7 3 2 3 2" xfId="15755" xr:uid="{00000000-0005-0000-0000-0000B41B0000}"/>
    <cellStyle name="Normal 2 2 2 2 7 3 2 3 2 2" xfId="32051" xr:uid="{00000000-0005-0000-0000-0000B51B0000}"/>
    <cellStyle name="Normal 2 2 2 2 7 3 2 3 3" xfId="23905" xr:uid="{00000000-0005-0000-0000-0000B61B0000}"/>
    <cellStyle name="Normal 2 2 2 2 7 3 2 4" xfId="10456" xr:uid="{00000000-0005-0000-0000-0000B71B0000}"/>
    <cellStyle name="Normal 2 2 2 2 7 3 2 4 2" xfId="26752" xr:uid="{00000000-0005-0000-0000-0000B81B0000}"/>
    <cellStyle name="Normal 2 2 2 2 7 3 2 5" xfId="18606" xr:uid="{00000000-0005-0000-0000-0000B91B0000}"/>
    <cellStyle name="Normal 2 2 2 2 7 3 3" xfId="3614" xr:uid="{00000000-0005-0000-0000-0000BA1B0000}"/>
    <cellStyle name="Normal 2 2 2 2 7 3 3 2" xfId="11760" xr:uid="{00000000-0005-0000-0000-0000BB1B0000}"/>
    <cellStyle name="Normal 2 2 2 2 7 3 3 2 2" xfId="28056" xr:uid="{00000000-0005-0000-0000-0000BC1B0000}"/>
    <cellStyle name="Normal 2 2 2 2 7 3 3 3" xfId="19910" xr:uid="{00000000-0005-0000-0000-0000BD1B0000}"/>
    <cellStyle name="Normal 2 2 2 2 7 3 4" xfId="6199" xr:uid="{00000000-0005-0000-0000-0000BE1B0000}"/>
    <cellStyle name="Normal 2 2 2 2 7 3 4 2" xfId="14345" xr:uid="{00000000-0005-0000-0000-0000BF1B0000}"/>
    <cellStyle name="Normal 2 2 2 2 7 3 4 2 2" xfId="30641" xr:uid="{00000000-0005-0000-0000-0000C01B0000}"/>
    <cellStyle name="Normal 2 2 2 2 7 3 4 3" xfId="22495" xr:uid="{00000000-0005-0000-0000-0000C11B0000}"/>
    <cellStyle name="Normal 2 2 2 2 7 3 5" xfId="9046" xr:uid="{00000000-0005-0000-0000-0000C21B0000}"/>
    <cellStyle name="Normal 2 2 2 2 7 3 5 2" xfId="25342" xr:uid="{00000000-0005-0000-0000-0000C31B0000}"/>
    <cellStyle name="Normal 2 2 2 2 7 3 6" xfId="17196" xr:uid="{00000000-0005-0000-0000-0000C41B0000}"/>
    <cellStyle name="Normal 2 2 2 2 7 4" xfId="1605" xr:uid="{00000000-0005-0000-0000-0000C51B0000}"/>
    <cellStyle name="Normal 2 2 2 2 7 4 2" xfId="4223" xr:uid="{00000000-0005-0000-0000-0000C61B0000}"/>
    <cellStyle name="Normal 2 2 2 2 7 4 2 2" xfId="12369" xr:uid="{00000000-0005-0000-0000-0000C71B0000}"/>
    <cellStyle name="Normal 2 2 2 2 7 4 2 2 2" xfId="28665" xr:uid="{00000000-0005-0000-0000-0000C81B0000}"/>
    <cellStyle name="Normal 2 2 2 2 7 4 2 3" xfId="20519" xr:uid="{00000000-0005-0000-0000-0000C91B0000}"/>
    <cellStyle name="Normal 2 2 2 2 7 4 3" xfId="6904" xr:uid="{00000000-0005-0000-0000-0000CA1B0000}"/>
    <cellStyle name="Normal 2 2 2 2 7 4 3 2" xfId="15050" xr:uid="{00000000-0005-0000-0000-0000CB1B0000}"/>
    <cellStyle name="Normal 2 2 2 2 7 4 3 2 2" xfId="31346" xr:uid="{00000000-0005-0000-0000-0000CC1B0000}"/>
    <cellStyle name="Normal 2 2 2 2 7 4 3 3" xfId="23200" xr:uid="{00000000-0005-0000-0000-0000CD1B0000}"/>
    <cellStyle name="Normal 2 2 2 2 7 4 4" xfId="9751" xr:uid="{00000000-0005-0000-0000-0000CE1B0000}"/>
    <cellStyle name="Normal 2 2 2 2 7 4 4 2" xfId="26047" xr:uid="{00000000-0005-0000-0000-0000CF1B0000}"/>
    <cellStyle name="Normal 2 2 2 2 7 4 5" xfId="17901" xr:uid="{00000000-0005-0000-0000-0000D01B0000}"/>
    <cellStyle name="Normal 2 2 2 2 7 5" xfId="3005" xr:uid="{00000000-0005-0000-0000-0000D11B0000}"/>
    <cellStyle name="Normal 2 2 2 2 7 5 2" xfId="11151" xr:uid="{00000000-0005-0000-0000-0000D21B0000}"/>
    <cellStyle name="Normal 2 2 2 2 7 5 2 2" xfId="27447" xr:uid="{00000000-0005-0000-0000-0000D31B0000}"/>
    <cellStyle name="Normal 2 2 2 2 7 5 3" xfId="19301" xr:uid="{00000000-0005-0000-0000-0000D41B0000}"/>
    <cellStyle name="Normal 2 2 2 2 7 6" xfId="5494" xr:uid="{00000000-0005-0000-0000-0000D51B0000}"/>
    <cellStyle name="Normal 2 2 2 2 7 6 2" xfId="13640" xr:uid="{00000000-0005-0000-0000-0000D61B0000}"/>
    <cellStyle name="Normal 2 2 2 2 7 6 2 2" xfId="29936" xr:uid="{00000000-0005-0000-0000-0000D71B0000}"/>
    <cellStyle name="Normal 2 2 2 2 7 6 3" xfId="21790" xr:uid="{00000000-0005-0000-0000-0000D81B0000}"/>
    <cellStyle name="Normal 2 2 2 2 7 7" xfId="8341" xr:uid="{00000000-0005-0000-0000-0000D91B0000}"/>
    <cellStyle name="Normal 2 2 2 2 7 7 2" xfId="24637" xr:uid="{00000000-0005-0000-0000-0000DA1B0000}"/>
    <cellStyle name="Normal 2 2 2 2 7 8" xfId="16491" xr:uid="{00000000-0005-0000-0000-0000DB1B0000}"/>
    <cellStyle name="Normal 2 2 2 2 8" xfId="270" xr:uid="{00000000-0005-0000-0000-0000DC1B0000}"/>
    <cellStyle name="Normal 2 2 2 2 8 2" xfId="614" xr:uid="{00000000-0005-0000-0000-0000DD1B0000}"/>
    <cellStyle name="Normal 2 2 2 2 8 2 2" xfId="1320" xr:uid="{00000000-0005-0000-0000-0000DE1B0000}"/>
    <cellStyle name="Normal 2 2 2 2 8 2 2 2" xfId="2730" xr:uid="{00000000-0005-0000-0000-0000DF1B0000}"/>
    <cellStyle name="Normal 2 2 2 2 8 2 2 2 2" xfId="5202" xr:uid="{00000000-0005-0000-0000-0000E01B0000}"/>
    <cellStyle name="Normal 2 2 2 2 8 2 2 2 2 2" xfId="13348" xr:uid="{00000000-0005-0000-0000-0000E11B0000}"/>
    <cellStyle name="Normal 2 2 2 2 8 2 2 2 2 2 2" xfId="29644" xr:uid="{00000000-0005-0000-0000-0000E21B0000}"/>
    <cellStyle name="Normal 2 2 2 2 8 2 2 2 2 3" xfId="21498" xr:uid="{00000000-0005-0000-0000-0000E31B0000}"/>
    <cellStyle name="Normal 2 2 2 2 8 2 2 2 3" xfId="8029" xr:uid="{00000000-0005-0000-0000-0000E41B0000}"/>
    <cellStyle name="Normal 2 2 2 2 8 2 2 2 3 2" xfId="16175" xr:uid="{00000000-0005-0000-0000-0000E51B0000}"/>
    <cellStyle name="Normal 2 2 2 2 8 2 2 2 3 2 2" xfId="32471" xr:uid="{00000000-0005-0000-0000-0000E61B0000}"/>
    <cellStyle name="Normal 2 2 2 2 8 2 2 2 3 3" xfId="24325" xr:uid="{00000000-0005-0000-0000-0000E71B0000}"/>
    <cellStyle name="Normal 2 2 2 2 8 2 2 2 4" xfId="10876" xr:uid="{00000000-0005-0000-0000-0000E81B0000}"/>
    <cellStyle name="Normal 2 2 2 2 8 2 2 2 4 2" xfId="27172" xr:uid="{00000000-0005-0000-0000-0000E91B0000}"/>
    <cellStyle name="Normal 2 2 2 2 8 2 2 2 5" xfId="19026" xr:uid="{00000000-0005-0000-0000-0000EA1B0000}"/>
    <cellStyle name="Normal 2 2 2 2 8 2 2 3" xfId="3984" xr:uid="{00000000-0005-0000-0000-0000EB1B0000}"/>
    <cellStyle name="Normal 2 2 2 2 8 2 2 3 2" xfId="12130" xr:uid="{00000000-0005-0000-0000-0000EC1B0000}"/>
    <cellStyle name="Normal 2 2 2 2 8 2 2 3 2 2" xfId="28426" xr:uid="{00000000-0005-0000-0000-0000ED1B0000}"/>
    <cellStyle name="Normal 2 2 2 2 8 2 2 3 3" xfId="20280" xr:uid="{00000000-0005-0000-0000-0000EE1B0000}"/>
    <cellStyle name="Normal 2 2 2 2 8 2 2 4" xfId="6619" xr:uid="{00000000-0005-0000-0000-0000EF1B0000}"/>
    <cellStyle name="Normal 2 2 2 2 8 2 2 4 2" xfId="14765" xr:uid="{00000000-0005-0000-0000-0000F01B0000}"/>
    <cellStyle name="Normal 2 2 2 2 8 2 2 4 2 2" xfId="31061" xr:uid="{00000000-0005-0000-0000-0000F11B0000}"/>
    <cellStyle name="Normal 2 2 2 2 8 2 2 4 3" xfId="22915" xr:uid="{00000000-0005-0000-0000-0000F21B0000}"/>
    <cellStyle name="Normal 2 2 2 2 8 2 2 5" xfId="9466" xr:uid="{00000000-0005-0000-0000-0000F31B0000}"/>
    <cellStyle name="Normal 2 2 2 2 8 2 2 5 2" xfId="25762" xr:uid="{00000000-0005-0000-0000-0000F41B0000}"/>
    <cellStyle name="Normal 2 2 2 2 8 2 2 6" xfId="17616" xr:uid="{00000000-0005-0000-0000-0000F51B0000}"/>
    <cellStyle name="Normal 2 2 2 2 8 2 3" xfId="2025" xr:uid="{00000000-0005-0000-0000-0000F61B0000}"/>
    <cellStyle name="Normal 2 2 2 2 8 2 3 2" xfId="4593" xr:uid="{00000000-0005-0000-0000-0000F71B0000}"/>
    <cellStyle name="Normal 2 2 2 2 8 2 3 2 2" xfId="12739" xr:uid="{00000000-0005-0000-0000-0000F81B0000}"/>
    <cellStyle name="Normal 2 2 2 2 8 2 3 2 2 2" xfId="29035" xr:uid="{00000000-0005-0000-0000-0000F91B0000}"/>
    <cellStyle name="Normal 2 2 2 2 8 2 3 2 3" xfId="20889" xr:uid="{00000000-0005-0000-0000-0000FA1B0000}"/>
    <cellStyle name="Normal 2 2 2 2 8 2 3 3" xfId="7324" xr:uid="{00000000-0005-0000-0000-0000FB1B0000}"/>
    <cellStyle name="Normal 2 2 2 2 8 2 3 3 2" xfId="15470" xr:uid="{00000000-0005-0000-0000-0000FC1B0000}"/>
    <cellStyle name="Normal 2 2 2 2 8 2 3 3 2 2" xfId="31766" xr:uid="{00000000-0005-0000-0000-0000FD1B0000}"/>
    <cellStyle name="Normal 2 2 2 2 8 2 3 3 3" xfId="23620" xr:uid="{00000000-0005-0000-0000-0000FE1B0000}"/>
    <cellStyle name="Normal 2 2 2 2 8 2 3 4" xfId="10171" xr:uid="{00000000-0005-0000-0000-0000FF1B0000}"/>
    <cellStyle name="Normal 2 2 2 2 8 2 3 4 2" xfId="26467" xr:uid="{00000000-0005-0000-0000-0000001C0000}"/>
    <cellStyle name="Normal 2 2 2 2 8 2 3 5" xfId="18321" xr:uid="{00000000-0005-0000-0000-0000011C0000}"/>
    <cellStyle name="Normal 2 2 2 2 8 2 4" xfId="3375" xr:uid="{00000000-0005-0000-0000-0000021C0000}"/>
    <cellStyle name="Normal 2 2 2 2 8 2 4 2" xfId="11521" xr:uid="{00000000-0005-0000-0000-0000031C0000}"/>
    <cellStyle name="Normal 2 2 2 2 8 2 4 2 2" xfId="27817" xr:uid="{00000000-0005-0000-0000-0000041C0000}"/>
    <cellStyle name="Normal 2 2 2 2 8 2 4 3" xfId="19671" xr:uid="{00000000-0005-0000-0000-0000051C0000}"/>
    <cellStyle name="Normal 2 2 2 2 8 2 5" xfId="5914" xr:uid="{00000000-0005-0000-0000-0000061C0000}"/>
    <cellStyle name="Normal 2 2 2 2 8 2 5 2" xfId="14060" xr:uid="{00000000-0005-0000-0000-0000071C0000}"/>
    <cellStyle name="Normal 2 2 2 2 8 2 5 2 2" xfId="30356" xr:uid="{00000000-0005-0000-0000-0000081C0000}"/>
    <cellStyle name="Normal 2 2 2 2 8 2 5 3" xfId="22210" xr:uid="{00000000-0005-0000-0000-0000091C0000}"/>
    <cellStyle name="Normal 2 2 2 2 8 2 6" xfId="8761" xr:uid="{00000000-0005-0000-0000-00000A1C0000}"/>
    <cellStyle name="Normal 2 2 2 2 8 2 6 2" xfId="25057" xr:uid="{00000000-0005-0000-0000-00000B1C0000}"/>
    <cellStyle name="Normal 2 2 2 2 8 2 7" xfId="16911" xr:uid="{00000000-0005-0000-0000-00000C1C0000}"/>
    <cellStyle name="Normal 2 2 2 2 8 3" xfId="976" xr:uid="{00000000-0005-0000-0000-00000D1C0000}"/>
    <cellStyle name="Normal 2 2 2 2 8 3 2" xfId="2386" xr:uid="{00000000-0005-0000-0000-00000E1C0000}"/>
    <cellStyle name="Normal 2 2 2 2 8 3 2 2" xfId="4906" xr:uid="{00000000-0005-0000-0000-00000F1C0000}"/>
    <cellStyle name="Normal 2 2 2 2 8 3 2 2 2" xfId="13052" xr:uid="{00000000-0005-0000-0000-0000101C0000}"/>
    <cellStyle name="Normal 2 2 2 2 8 3 2 2 2 2" xfId="29348" xr:uid="{00000000-0005-0000-0000-0000111C0000}"/>
    <cellStyle name="Normal 2 2 2 2 8 3 2 2 3" xfId="21202" xr:uid="{00000000-0005-0000-0000-0000121C0000}"/>
    <cellStyle name="Normal 2 2 2 2 8 3 2 3" xfId="7685" xr:uid="{00000000-0005-0000-0000-0000131C0000}"/>
    <cellStyle name="Normal 2 2 2 2 8 3 2 3 2" xfId="15831" xr:uid="{00000000-0005-0000-0000-0000141C0000}"/>
    <cellStyle name="Normal 2 2 2 2 8 3 2 3 2 2" xfId="32127" xr:uid="{00000000-0005-0000-0000-0000151C0000}"/>
    <cellStyle name="Normal 2 2 2 2 8 3 2 3 3" xfId="23981" xr:uid="{00000000-0005-0000-0000-0000161C0000}"/>
    <cellStyle name="Normal 2 2 2 2 8 3 2 4" xfId="10532" xr:uid="{00000000-0005-0000-0000-0000171C0000}"/>
    <cellStyle name="Normal 2 2 2 2 8 3 2 4 2" xfId="26828" xr:uid="{00000000-0005-0000-0000-0000181C0000}"/>
    <cellStyle name="Normal 2 2 2 2 8 3 2 5" xfId="18682" xr:uid="{00000000-0005-0000-0000-0000191C0000}"/>
    <cellStyle name="Normal 2 2 2 2 8 3 3" xfId="3688" xr:uid="{00000000-0005-0000-0000-00001A1C0000}"/>
    <cellStyle name="Normal 2 2 2 2 8 3 3 2" xfId="11834" xr:uid="{00000000-0005-0000-0000-00001B1C0000}"/>
    <cellStyle name="Normal 2 2 2 2 8 3 3 2 2" xfId="28130" xr:uid="{00000000-0005-0000-0000-00001C1C0000}"/>
    <cellStyle name="Normal 2 2 2 2 8 3 3 3" xfId="19984" xr:uid="{00000000-0005-0000-0000-00001D1C0000}"/>
    <cellStyle name="Normal 2 2 2 2 8 3 4" xfId="6275" xr:uid="{00000000-0005-0000-0000-00001E1C0000}"/>
    <cellStyle name="Normal 2 2 2 2 8 3 4 2" xfId="14421" xr:uid="{00000000-0005-0000-0000-00001F1C0000}"/>
    <cellStyle name="Normal 2 2 2 2 8 3 4 2 2" xfId="30717" xr:uid="{00000000-0005-0000-0000-0000201C0000}"/>
    <cellStyle name="Normal 2 2 2 2 8 3 4 3" xfId="22571" xr:uid="{00000000-0005-0000-0000-0000211C0000}"/>
    <cellStyle name="Normal 2 2 2 2 8 3 5" xfId="9122" xr:uid="{00000000-0005-0000-0000-0000221C0000}"/>
    <cellStyle name="Normal 2 2 2 2 8 3 5 2" xfId="25418" xr:uid="{00000000-0005-0000-0000-0000231C0000}"/>
    <cellStyle name="Normal 2 2 2 2 8 3 6" xfId="17272" xr:uid="{00000000-0005-0000-0000-0000241C0000}"/>
    <cellStyle name="Normal 2 2 2 2 8 4" xfId="1681" xr:uid="{00000000-0005-0000-0000-0000251C0000}"/>
    <cellStyle name="Normal 2 2 2 2 8 4 2" xfId="4297" xr:uid="{00000000-0005-0000-0000-0000261C0000}"/>
    <cellStyle name="Normal 2 2 2 2 8 4 2 2" xfId="12443" xr:uid="{00000000-0005-0000-0000-0000271C0000}"/>
    <cellStyle name="Normal 2 2 2 2 8 4 2 2 2" xfId="28739" xr:uid="{00000000-0005-0000-0000-0000281C0000}"/>
    <cellStyle name="Normal 2 2 2 2 8 4 2 3" xfId="20593" xr:uid="{00000000-0005-0000-0000-0000291C0000}"/>
    <cellStyle name="Normal 2 2 2 2 8 4 3" xfId="6980" xr:uid="{00000000-0005-0000-0000-00002A1C0000}"/>
    <cellStyle name="Normal 2 2 2 2 8 4 3 2" xfId="15126" xr:uid="{00000000-0005-0000-0000-00002B1C0000}"/>
    <cellStyle name="Normal 2 2 2 2 8 4 3 2 2" xfId="31422" xr:uid="{00000000-0005-0000-0000-00002C1C0000}"/>
    <cellStyle name="Normal 2 2 2 2 8 4 3 3" xfId="23276" xr:uid="{00000000-0005-0000-0000-00002D1C0000}"/>
    <cellStyle name="Normal 2 2 2 2 8 4 4" xfId="9827" xr:uid="{00000000-0005-0000-0000-00002E1C0000}"/>
    <cellStyle name="Normal 2 2 2 2 8 4 4 2" xfId="26123" xr:uid="{00000000-0005-0000-0000-00002F1C0000}"/>
    <cellStyle name="Normal 2 2 2 2 8 4 5" xfId="17977" xr:uid="{00000000-0005-0000-0000-0000301C0000}"/>
    <cellStyle name="Normal 2 2 2 2 8 5" xfId="3079" xr:uid="{00000000-0005-0000-0000-0000311C0000}"/>
    <cellStyle name="Normal 2 2 2 2 8 5 2" xfId="11225" xr:uid="{00000000-0005-0000-0000-0000321C0000}"/>
    <cellStyle name="Normal 2 2 2 2 8 5 2 2" xfId="27521" xr:uid="{00000000-0005-0000-0000-0000331C0000}"/>
    <cellStyle name="Normal 2 2 2 2 8 5 3" xfId="19375" xr:uid="{00000000-0005-0000-0000-0000341C0000}"/>
    <cellStyle name="Normal 2 2 2 2 8 6" xfId="5570" xr:uid="{00000000-0005-0000-0000-0000351C0000}"/>
    <cellStyle name="Normal 2 2 2 2 8 6 2" xfId="13716" xr:uid="{00000000-0005-0000-0000-0000361C0000}"/>
    <cellStyle name="Normal 2 2 2 2 8 6 2 2" xfId="30012" xr:uid="{00000000-0005-0000-0000-0000371C0000}"/>
    <cellStyle name="Normal 2 2 2 2 8 6 3" xfId="21866" xr:uid="{00000000-0005-0000-0000-0000381C0000}"/>
    <cellStyle name="Normal 2 2 2 2 8 7" xfId="8417" xr:uid="{00000000-0005-0000-0000-0000391C0000}"/>
    <cellStyle name="Normal 2 2 2 2 8 7 2" xfId="24713" xr:uid="{00000000-0005-0000-0000-00003A1C0000}"/>
    <cellStyle name="Normal 2 2 2 2 8 8" xfId="16567" xr:uid="{00000000-0005-0000-0000-00003B1C0000}"/>
    <cellStyle name="Normal 2 2 2 2 9" xfId="360" xr:uid="{00000000-0005-0000-0000-00003C1C0000}"/>
    <cellStyle name="Normal 2 2 2 2 9 2" xfId="1066" xr:uid="{00000000-0005-0000-0000-00003D1C0000}"/>
    <cellStyle name="Normal 2 2 2 2 9 2 2" xfId="2476" xr:uid="{00000000-0005-0000-0000-00003E1C0000}"/>
    <cellStyle name="Normal 2 2 2 2 9 2 2 2" xfId="4980" xr:uid="{00000000-0005-0000-0000-00003F1C0000}"/>
    <cellStyle name="Normal 2 2 2 2 9 2 2 2 2" xfId="13126" xr:uid="{00000000-0005-0000-0000-0000401C0000}"/>
    <cellStyle name="Normal 2 2 2 2 9 2 2 2 2 2" xfId="29422" xr:uid="{00000000-0005-0000-0000-0000411C0000}"/>
    <cellStyle name="Normal 2 2 2 2 9 2 2 2 3" xfId="21276" xr:uid="{00000000-0005-0000-0000-0000421C0000}"/>
    <cellStyle name="Normal 2 2 2 2 9 2 2 3" xfId="7775" xr:uid="{00000000-0005-0000-0000-0000431C0000}"/>
    <cellStyle name="Normal 2 2 2 2 9 2 2 3 2" xfId="15921" xr:uid="{00000000-0005-0000-0000-0000441C0000}"/>
    <cellStyle name="Normal 2 2 2 2 9 2 2 3 2 2" xfId="32217" xr:uid="{00000000-0005-0000-0000-0000451C0000}"/>
    <cellStyle name="Normal 2 2 2 2 9 2 2 3 3" xfId="24071" xr:uid="{00000000-0005-0000-0000-0000461C0000}"/>
    <cellStyle name="Normal 2 2 2 2 9 2 2 4" xfId="10622" xr:uid="{00000000-0005-0000-0000-0000471C0000}"/>
    <cellStyle name="Normal 2 2 2 2 9 2 2 4 2" xfId="26918" xr:uid="{00000000-0005-0000-0000-0000481C0000}"/>
    <cellStyle name="Normal 2 2 2 2 9 2 2 5" xfId="18772" xr:uid="{00000000-0005-0000-0000-0000491C0000}"/>
    <cellStyle name="Normal 2 2 2 2 9 2 3" xfId="3762" xr:uid="{00000000-0005-0000-0000-00004A1C0000}"/>
    <cellStyle name="Normal 2 2 2 2 9 2 3 2" xfId="11908" xr:uid="{00000000-0005-0000-0000-00004B1C0000}"/>
    <cellStyle name="Normal 2 2 2 2 9 2 3 2 2" xfId="28204" xr:uid="{00000000-0005-0000-0000-00004C1C0000}"/>
    <cellStyle name="Normal 2 2 2 2 9 2 3 3" xfId="20058" xr:uid="{00000000-0005-0000-0000-00004D1C0000}"/>
    <cellStyle name="Normal 2 2 2 2 9 2 4" xfId="6365" xr:uid="{00000000-0005-0000-0000-00004E1C0000}"/>
    <cellStyle name="Normal 2 2 2 2 9 2 4 2" xfId="14511" xr:uid="{00000000-0005-0000-0000-00004F1C0000}"/>
    <cellStyle name="Normal 2 2 2 2 9 2 4 2 2" xfId="30807" xr:uid="{00000000-0005-0000-0000-0000501C0000}"/>
    <cellStyle name="Normal 2 2 2 2 9 2 4 3" xfId="22661" xr:uid="{00000000-0005-0000-0000-0000511C0000}"/>
    <cellStyle name="Normal 2 2 2 2 9 2 5" xfId="9212" xr:uid="{00000000-0005-0000-0000-0000521C0000}"/>
    <cellStyle name="Normal 2 2 2 2 9 2 5 2" xfId="25508" xr:uid="{00000000-0005-0000-0000-0000531C0000}"/>
    <cellStyle name="Normal 2 2 2 2 9 2 6" xfId="17362" xr:uid="{00000000-0005-0000-0000-0000541C0000}"/>
    <cellStyle name="Normal 2 2 2 2 9 3" xfId="1771" xr:uid="{00000000-0005-0000-0000-0000551C0000}"/>
    <cellStyle name="Normal 2 2 2 2 9 3 2" xfId="4371" xr:uid="{00000000-0005-0000-0000-0000561C0000}"/>
    <cellStyle name="Normal 2 2 2 2 9 3 2 2" xfId="12517" xr:uid="{00000000-0005-0000-0000-0000571C0000}"/>
    <cellStyle name="Normal 2 2 2 2 9 3 2 2 2" xfId="28813" xr:uid="{00000000-0005-0000-0000-0000581C0000}"/>
    <cellStyle name="Normal 2 2 2 2 9 3 2 3" xfId="20667" xr:uid="{00000000-0005-0000-0000-0000591C0000}"/>
    <cellStyle name="Normal 2 2 2 2 9 3 3" xfId="7070" xr:uid="{00000000-0005-0000-0000-00005A1C0000}"/>
    <cellStyle name="Normal 2 2 2 2 9 3 3 2" xfId="15216" xr:uid="{00000000-0005-0000-0000-00005B1C0000}"/>
    <cellStyle name="Normal 2 2 2 2 9 3 3 2 2" xfId="31512" xr:uid="{00000000-0005-0000-0000-00005C1C0000}"/>
    <cellStyle name="Normal 2 2 2 2 9 3 3 3" xfId="23366" xr:uid="{00000000-0005-0000-0000-00005D1C0000}"/>
    <cellStyle name="Normal 2 2 2 2 9 3 4" xfId="9917" xr:uid="{00000000-0005-0000-0000-00005E1C0000}"/>
    <cellStyle name="Normal 2 2 2 2 9 3 4 2" xfId="26213" xr:uid="{00000000-0005-0000-0000-00005F1C0000}"/>
    <cellStyle name="Normal 2 2 2 2 9 3 5" xfId="18067" xr:uid="{00000000-0005-0000-0000-0000601C0000}"/>
    <cellStyle name="Normal 2 2 2 2 9 4" xfId="3153" xr:uid="{00000000-0005-0000-0000-0000611C0000}"/>
    <cellStyle name="Normal 2 2 2 2 9 4 2" xfId="11299" xr:uid="{00000000-0005-0000-0000-0000621C0000}"/>
    <cellStyle name="Normal 2 2 2 2 9 4 2 2" xfId="27595" xr:uid="{00000000-0005-0000-0000-0000631C0000}"/>
    <cellStyle name="Normal 2 2 2 2 9 4 3" xfId="19449" xr:uid="{00000000-0005-0000-0000-0000641C0000}"/>
    <cellStyle name="Normal 2 2 2 2 9 5" xfId="5660" xr:uid="{00000000-0005-0000-0000-0000651C0000}"/>
    <cellStyle name="Normal 2 2 2 2 9 5 2" xfId="13806" xr:uid="{00000000-0005-0000-0000-0000661C0000}"/>
    <cellStyle name="Normal 2 2 2 2 9 5 2 2" xfId="30102" xr:uid="{00000000-0005-0000-0000-0000671C0000}"/>
    <cellStyle name="Normal 2 2 2 2 9 5 3" xfId="21956" xr:uid="{00000000-0005-0000-0000-0000681C0000}"/>
    <cellStyle name="Normal 2 2 2 2 9 6" xfId="8507" xr:uid="{00000000-0005-0000-0000-0000691C0000}"/>
    <cellStyle name="Normal 2 2 2 2 9 6 2" xfId="24803" xr:uid="{00000000-0005-0000-0000-00006A1C0000}"/>
    <cellStyle name="Normal 2 2 2 2 9 7" xfId="16657" xr:uid="{00000000-0005-0000-0000-00006B1C0000}"/>
    <cellStyle name="Normal 2 2 2 3" xfId="26" xr:uid="{00000000-0005-0000-0000-00006C1C0000}"/>
    <cellStyle name="Normal 2 2 2 3 10" xfId="2865" xr:uid="{00000000-0005-0000-0000-00006D1C0000}"/>
    <cellStyle name="Normal 2 2 2 3 10 2" xfId="11011" xr:uid="{00000000-0005-0000-0000-00006E1C0000}"/>
    <cellStyle name="Normal 2 2 2 3 10 2 2" xfId="27307" xr:uid="{00000000-0005-0000-0000-00006F1C0000}"/>
    <cellStyle name="Normal 2 2 2 3 10 3" xfId="19161" xr:uid="{00000000-0005-0000-0000-0000701C0000}"/>
    <cellStyle name="Normal 2 2 2 3 11" xfId="5326" xr:uid="{00000000-0005-0000-0000-0000711C0000}"/>
    <cellStyle name="Normal 2 2 2 3 11 2" xfId="13472" xr:uid="{00000000-0005-0000-0000-0000721C0000}"/>
    <cellStyle name="Normal 2 2 2 3 11 2 2" xfId="29768" xr:uid="{00000000-0005-0000-0000-0000731C0000}"/>
    <cellStyle name="Normal 2 2 2 3 11 3" xfId="21622" xr:uid="{00000000-0005-0000-0000-0000741C0000}"/>
    <cellStyle name="Normal 2 2 2 3 12" xfId="8173" xr:uid="{00000000-0005-0000-0000-0000751C0000}"/>
    <cellStyle name="Normal 2 2 2 3 12 2" xfId="24469" xr:uid="{00000000-0005-0000-0000-0000761C0000}"/>
    <cellStyle name="Normal 2 2 2 3 13" xfId="16323" xr:uid="{00000000-0005-0000-0000-0000771C0000}"/>
    <cellStyle name="Normal 2 2 2 3 2" xfId="48" xr:uid="{00000000-0005-0000-0000-0000781C0000}"/>
    <cellStyle name="Normal 2 2 2 3 2 10" xfId="5348" xr:uid="{00000000-0005-0000-0000-0000791C0000}"/>
    <cellStyle name="Normal 2 2 2 3 2 10 2" xfId="13494" xr:uid="{00000000-0005-0000-0000-00007A1C0000}"/>
    <cellStyle name="Normal 2 2 2 3 2 10 2 2" xfId="29790" xr:uid="{00000000-0005-0000-0000-00007B1C0000}"/>
    <cellStyle name="Normal 2 2 2 3 2 10 3" xfId="21644" xr:uid="{00000000-0005-0000-0000-00007C1C0000}"/>
    <cellStyle name="Normal 2 2 2 3 2 11" xfId="8195" xr:uid="{00000000-0005-0000-0000-00007D1C0000}"/>
    <cellStyle name="Normal 2 2 2 3 2 11 2" xfId="24491" xr:uid="{00000000-0005-0000-0000-00007E1C0000}"/>
    <cellStyle name="Normal 2 2 2 3 2 12" xfId="16345" xr:uid="{00000000-0005-0000-0000-00007F1C0000}"/>
    <cellStyle name="Normal 2 2 2 3 2 2" xfId="92" xr:uid="{00000000-0005-0000-0000-0000801C0000}"/>
    <cellStyle name="Normal 2 2 2 3 2 2 10" xfId="8239" xr:uid="{00000000-0005-0000-0000-0000811C0000}"/>
    <cellStyle name="Normal 2 2 2 3 2 2 10 2" xfId="24535" xr:uid="{00000000-0005-0000-0000-0000821C0000}"/>
    <cellStyle name="Normal 2 2 2 3 2 2 11" xfId="16389" xr:uid="{00000000-0005-0000-0000-0000831C0000}"/>
    <cellStyle name="Normal 2 2 2 3 2 2 2" xfId="182" xr:uid="{00000000-0005-0000-0000-0000841C0000}"/>
    <cellStyle name="Normal 2 2 2 3 2 2 2 2" xfId="526" xr:uid="{00000000-0005-0000-0000-0000851C0000}"/>
    <cellStyle name="Normal 2 2 2 3 2 2 2 2 2" xfId="1232" xr:uid="{00000000-0005-0000-0000-0000861C0000}"/>
    <cellStyle name="Normal 2 2 2 3 2 2 2 2 2 2" xfId="2642" xr:uid="{00000000-0005-0000-0000-0000871C0000}"/>
    <cellStyle name="Normal 2 2 2 3 2 2 2 2 2 2 2" xfId="5116" xr:uid="{00000000-0005-0000-0000-0000881C0000}"/>
    <cellStyle name="Normal 2 2 2 3 2 2 2 2 2 2 2 2" xfId="13262" xr:uid="{00000000-0005-0000-0000-0000891C0000}"/>
    <cellStyle name="Normal 2 2 2 3 2 2 2 2 2 2 2 2 2" xfId="29558" xr:uid="{00000000-0005-0000-0000-00008A1C0000}"/>
    <cellStyle name="Normal 2 2 2 3 2 2 2 2 2 2 2 3" xfId="21412" xr:uid="{00000000-0005-0000-0000-00008B1C0000}"/>
    <cellStyle name="Normal 2 2 2 3 2 2 2 2 2 2 3" xfId="7941" xr:uid="{00000000-0005-0000-0000-00008C1C0000}"/>
    <cellStyle name="Normal 2 2 2 3 2 2 2 2 2 2 3 2" xfId="16087" xr:uid="{00000000-0005-0000-0000-00008D1C0000}"/>
    <cellStyle name="Normal 2 2 2 3 2 2 2 2 2 2 3 2 2" xfId="32383" xr:uid="{00000000-0005-0000-0000-00008E1C0000}"/>
    <cellStyle name="Normal 2 2 2 3 2 2 2 2 2 2 3 3" xfId="24237" xr:uid="{00000000-0005-0000-0000-00008F1C0000}"/>
    <cellStyle name="Normal 2 2 2 3 2 2 2 2 2 2 4" xfId="10788" xr:uid="{00000000-0005-0000-0000-0000901C0000}"/>
    <cellStyle name="Normal 2 2 2 3 2 2 2 2 2 2 4 2" xfId="27084" xr:uid="{00000000-0005-0000-0000-0000911C0000}"/>
    <cellStyle name="Normal 2 2 2 3 2 2 2 2 2 2 5" xfId="18938" xr:uid="{00000000-0005-0000-0000-0000921C0000}"/>
    <cellStyle name="Normal 2 2 2 3 2 2 2 2 2 3" xfId="3898" xr:uid="{00000000-0005-0000-0000-0000931C0000}"/>
    <cellStyle name="Normal 2 2 2 3 2 2 2 2 2 3 2" xfId="12044" xr:uid="{00000000-0005-0000-0000-0000941C0000}"/>
    <cellStyle name="Normal 2 2 2 3 2 2 2 2 2 3 2 2" xfId="28340" xr:uid="{00000000-0005-0000-0000-0000951C0000}"/>
    <cellStyle name="Normal 2 2 2 3 2 2 2 2 2 3 3" xfId="20194" xr:uid="{00000000-0005-0000-0000-0000961C0000}"/>
    <cellStyle name="Normal 2 2 2 3 2 2 2 2 2 4" xfId="6531" xr:uid="{00000000-0005-0000-0000-0000971C0000}"/>
    <cellStyle name="Normal 2 2 2 3 2 2 2 2 2 4 2" xfId="14677" xr:uid="{00000000-0005-0000-0000-0000981C0000}"/>
    <cellStyle name="Normal 2 2 2 3 2 2 2 2 2 4 2 2" xfId="30973" xr:uid="{00000000-0005-0000-0000-0000991C0000}"/>
    <cellStyle name="Normal 2 2 2 3 2 2 2 2 2 4 3" xfId="22827" xr:uid="{00000000-0005-0000-0000-00009A1C0000}"/>
    <cellStyle name="Normal 2 2 2 3 2 2 2 2 2 5" xfId="9378" xr:uid="{00000000-0005-0000-0000-00009B1C0000}"/>
    <cellStyle name="Normal 2 2 2 3 2 2 2 2 2 5 2" xfId="25674" xr:uid="{00000000-0005-0000-0000-00009C1C0000}"/>
    <cellStyle name="Normal 2 2 2 3 2 2 2 2 2 6" xfId="17528" xr:uid="{00000000-0005-0000-0000-00009D1C0000}"/>
    <cellStyle name="Normal 2 2 2 3 2 2 2 2 3" xfId="1937" xr:uid="{00000000-0005-0000-0000-00009E1C0000}"/>
    <cellStyle name="Normal 2 2 2 3 2 2 2 2 3 2" xfId="4507" xr:uid="{00000000-0005-0000-0000-00009F1C0000}"/>
    <cellStyle name="Normal 2 2 2 3 2 2 2 2 3 2 2" xfId="12653" xr:uid="{00000000-0005-0000-0000-0000A01C0000}"/>
    <cellStyle name="Normal 2 2 2 3 2 2 2 2 3 2 2 2" xfId="28949" xr:uid="{00000000-0005-0000-0000-0000A11C0000}"/>
    <cellStyle name="Normal 2 2 2 3 2 2 2 2 3 2 3" xfId="20803" xr:uid="{00000000-0005-0000-0000-0000A21C0000}"/>
    <cellStyle name="Normal 2 2 2 3 2 2 2 2 3 3" xfId="7236" xr:uid="{00000000-0005-0000-0000-0000A31C0000}"/>
    <cellStyle name="Normal 2 2 2 3 2 2 2 2 3 3 2" xfId="15382" xr:uid="{00000000-0005-0000-0000-0000A41C0000}"/>
    <cellStyle name="Normal 2 2 2 3 2 2 2 2 3 3 2 2" xfId="31678" xr:uid="{00000000-0005-0000-0000-0000A51C0000}"/>
    <cellStyle name="Normal 2 2 2 3 2 2 2 2 3 3 3" xfId="23532" xr:uid="{00000000-0005-0000-0000-0000A61C0000}"/>
    <cellStyle name="Normal 2 2 2 3 2 2 2 2 3 4" xfId="10083" xr:uid="{00000000-0005-0000-0000-0000A71C0000}"/>
    <cellStyle name="Normal 2 2 2 3 2 2 2 2 3 4 2" xfId="26379" xr:uid="{00000000-0005-0000-0000-0000A81C0000}"/>
    <cellStyle name="Normal 2 2 2 3 2 2 2 2 3 5" xfId="18233" xr:uid="{00000000-0005-0000-0000-0000A91C0000}"/>
    <cellStyle name="Normal 2 2 2 3 2 2 2 2 4" xfId="3289" xr:uid="{00000000-0005-0000-0000-0000AA1C0000}"/>
    <cellStyle name="Normal 2 2 2 3 2 2 2 2 4 2" xfId="11435" xr:uid="{00000000-0005-0000-0000-0000AB1C0000}"/>
    <cellStyle name="Normal 2 2 2 3 2 2 2 2 4 2 2" xfId="27731" xr:uid="{00000000-0005-0000-0000-0000AC1C0000}"/>
    <cellStyle name="Normal 2 2 2 3 2 2 2 2 4 3" xfId="19585" xr:uid="{00000000-0005-0000-0000-0000AD1C0000}"/>
    <cellStyle name="Normal 2 2 2 3 2 2 2 2 5" xfId="5826" xr:uid="{00000000-0005-0000-0000-0000AE1C0000}"/>
    <cellStyle name="Normal 2 2 2 3 2 2 2 2 5 2" xfId="13972" xr:uid="{00000000-0005-0000-0000-0000AF1C0000}"/>
    <cellStyle name="Normal 2 2 2 3 2 2 2 2 5 2 2" xfId="30268" xr:uid="{00000000-0005-0000-0000-0000B01C0000}"/>
    <cellStyle name="Normal 2 2 2 3 2 2 2 2 5 3" xfId="22122" xr:uid="{00000000-0005-0000-0000-0000B11C0000}"/>
    <cellStyle name="Normal 2 2 2 3 2 2 2 2 6" xfId="8673" xr:uid="{00000000-0005-0000-0000-0000B21C0000}"/>
    <cellStyle name="Normal 2 2 2 3 2 2 2 2 6 2" xfId="24969" xr:uid="{00000000-0005-0000-0000-0000B31C0000}"/>
    <cellStyle name="Normal 2 2 2 3 2 2 2 2 7" xfId="16823" xr:uid="{00000000-0005-0000-0000-0000B41C0000}"/>
    <cellStyle name="Normal 2 2 2 3 2 2 2 3" xfId="888" xr:uid="{00000000-0005-0000-0000-0000B51C0000}"/>
    <cellStyle name="Normal 2 2 2 3 2 2 2 3 2" xfId="2298" xr:uid="{00000000-0005-0000-0000-0000B61C0000}"/>
    <cellStyle name="Normal 2 2 2 3 2 2 2 3 2 2" xfId="4820" xr:uid="{00000000-0005-0000-0000-0000B71C0000}"/>
    <cellStyle name="Normal 2 2 2 3 2 2 2 3 2 2 2" xfId="12966" xr:uid="{00000000-0005-0000-0000-0000B81C0000}"/>
    <cellStyle name="Normal 2 2 2 3 2 2 2 3 2 2 2 2" xfId="29262" xr:uid="{00000000-0005-0000-0000-0000B91C0000}"/>
    <cellStyle name="Normal 2 2 2 3 2 2 2 3 2 2 3" xfId="21116" xr:uid="{00000000-0005-0000-0000-0000BA1C0000}"/>
    <cellStyle name="Normal 2 2 2 3 2 2 2 3 2 3" xfId="7597" xr:uid="{00000000-0005-0000-0000-0000BB1C0000}"/>
    <cellStyle name="Normal 2 2 2 3 2 2 2 3 2 3 2" xfId="15743" xr:uid="{00000000-0005-0000-0000-0000BC1C0000}"/>
    <cellStyle name="Normal 2 2 2 3 2 2 2 3 2 3 2 2" xfId="32039" xr:uid="{00000000-0005-0000-0000-0000BD1C0000}"/>
    <cellStyle name="Normal 2 2 2 3 2 2 2 3 2 3 3" xfId="23893" xr:uid="{00000000-0005-0000-0000-0000BE1C0000}"/>
    <cellStyle name="Normal 2 2 2 3 2 2 2 3 2 4" xfId="10444" xr:uid="{00000000-0005-0000-0000-0000BF1C0000}"/>
    <cellStyle name="Normal 2 2 2 3 2 2 2 3 2 4 2" xfId="26740" xr:uid="{00000000-0005-0000-0000-0000C01C0000}"/>
    <cellStyle name="Normal 2 2 2 3 2 2 2 3 2 5" xfId="18594" xr:uid="{00000000-0005-0000-0000-0000C11C0000}"/>
    <cellStyle name="Normal 2 2 2 3 2 2 2 3 3" xfId="3602" xr:uid="{00000000-0005-0000-0000-0000C21C0000}"/>
    <cellStyle name="Normal 2 2 2 3 2 2 2 3 3 2" xfId="11748" xr:uid="{00000000-0005-0000-0000-0000C31C0000}"/>
    <cellStyle name="Normal 2 2 2 3 2 2 2 3 3 2 2" xfId="28044" xr:uid="{00000000-0005-0000-0000-0000C41C0000}"/>
    <cellStyle name="Normal 2 2 2 3 2 2 2 3 3 3" xfId="19898" xr:uid="{00000000-0005-0000-0000-0000C51C0000}"/>
    <cellStyle name="Normal 2 2 2 3 2 2 2 3 4" xfId="6187" xr:uid="{00000000-0005-0000-0000-0000C61C0000}"/>
    <cellStyle name="Normal 2 2 2 3 2 2 2 3 4 2" xfId="14333" xr:uid="{00000000-0005-0000-0000-0000C71C0000}"/>
    <cellStyle name="Normal 2 2 2 3 2 2 2 3 4 2 2" xfId="30629" xr:uid="{00000000-0005-0000-0000-0000C81C0000}"/>
    <cellStyle name="Normal 2 2 2 3 2 2 2 3 4 3" xfId="22483" xr:uid="{00000000-0005-0000-0000-0000C91C0000}"/>
    <cellStyle name="Normal 2 2 2 3 2 2 2 3 5" xfId="9034" xr:uid="{00000000-0005-0000-0000-0000CA1C0000}"/>
    <cellStyle name="Normal 2 2 2 3 2 2 2 3 5 2" xfId="25330" xr:uid="{00000000-0005-0000-0000-0000CB1C0000}"/>
    <cellStyle name="Normal 2 2 2 3 2 2 2 3 6" xfId="17184" xr:uid="{00000000-0005-0000-0000-0000CC1C0000}"/>
    <cellStyle name="Normal 2 2 2 3 2 2 2 4" xfId="1593" xr:uid="{00000000-0005-0000-0000-0000CD1C0000}"/>
    <cellStyle name="Normal 2 2 2 3 2 2 2 4 2" xfId="4211" xr:uid="{00000000-0005-0000-0000-0000CE1C0000}"/>
    <cellStyle name="Normal 2 2 2 3 2 2 2 4 2 2" xfId="12357" xr:uid="{00000000-0005-0000-0000-0000CF1C0000}"/>
    <cellStyle name="Normal 2 2 2 3 2 2 2 4 2 2 2" xfId="28653" xr:uid="{00000000-0005-0000-0000-0000D01C0000}"/>
    <cellStyle name="Normal 2 2 2 3 2 2 2 4 2 3" xfId="20507" xr:uid="{00000000-0005-0000-0000-0000D11C0000}"/>
    <cellStyle name="Normal 2 2 2 3 2 2 2 4 3" xfId="6892" xr:uid="{00000000-0005-0000-0000-0000D21C0000}"/>
    <cellStyle name="Normal 2 2 2 3 2 2 2 4 3 2" xfId="15038" xr:uid="{00000000-0005-0000-0000-0000D31C0000}"/>
    <cellStyle name="Normal 2 2 2 3 2 2 2 4 3 2 2" xfId="31334" xr:uid="{00000000-0005-0000-0000-0000D41C0000}"/>
    <cellStyle name="Normal 2 2 2 3 2 2 2 4 3 3" xfId="23188" xr:uid="{00000000-0005-0000-0000-0000D51C0000}"/>
    <cellStyle name="Normal 2 2 2 3 2 2 2 4 4" xfId="9739" xr:uid="{00000000-0005-0000-0000-0000D61C0000}"/>
    <cellStyle name="Normal 2 2 2 3 2 2 2 4 4 2" xfId="26035" xr:uid="{00000000-0005-0000-0000-0000D71C0000}"/>
    <cellStyle name="Normal 2 2 2 3 2 2 2 4 5" xfId="17889" xr:uid="{00000000-0005-0000-0000-0000D81C0000}"/>
    <cellStyle name="Normal 2 2 2 3 2 2 2 5" xfId="2993" xr:uid="{00000000-0005-0000-0000-0000D91C0000}"/>
    <cellStyle name="Normal 2 2 2 3 2 2 2 5 2" xfId="11139" xr:uid="{00000000-0005-0000-0000-0000DA1C0000}"/>
    <cellStyle name="Normal 2 2 2 3 2 2 2 5 2 2" xfId="27435" xr:uid="{00000000-0005-0000-0000-0000DB1C0000}"/>
    <cellStyle name="Normal 2 2 2 3 2 2 2 5 3" xfId="19289" xr:uid="{00000000-0005-0000-0000-0000DC1C0000}"/>
    <cellStyle name="Normal 2 2 2 3 2 2 2 6" xfId="5482" xr:uid="{00000000-0005-0000-0000-0000DD1C0000}"/>
    <cellStyle name="Normal 2 2 2 3 2 2 2 6 2" xfId="13628" xr:uid="{00000000-0005-0000-0000-0000DE1C0000}"/>
    <cellStyle name="Normal 2 2 2 3 2 2 2 6 2 2" xfId="29924" xr:uid="{00000000-0005-0000-0000-0000DF1C0000}"/>
    <cellStyle name="Normal 2 2 2 3 2 2 2 6 3" xfId="21778" xr:uid="{00000000-0005-0000-0000-0000E01C0000}"/>
    <cellStyle name="Normal 2 2 2 3 2 2 2 7" xfId="8329" xr:uid="{00000000-0005-0000-0000-0000E11C0000}"/>
    <cellStyle name="Normal 2 2 2 3 2 2 2 7 2" xfId="24625" xr:uid="{00000000-0005-0000-0000-0000E21C0000}"/>
    <cellStyle name="Normal 2 2 2 3 2 2 2 8" xfId="16479" xr:uid="{00000000-0005-0000-0000-0000E31C0000}"/>
    <cellStyle name="Normal 2 2 2 3 2 2 3" xfId="256" xr:uid="{00000000-0005-0000-0000-0000E41C0000}"/>
    <cellStyle name="Normal 2 2 2 3 2 2 3 2" xfId="600" xr:uid="{00000000-0005-0000-0000-0000E51C0000}"/>
    <cellStyle name="Normal 2 2 2 3 2 2 3 2 2" xfId="1306" xr:uid="{00000000-0005-0000-0000-0000E61C0000}"/>
    <cellStyle name="Normal 2 2 2 3 2 2 3 2 2 2" xfId="2716" xr:uid="{00000000-0005-0000-0000-0000E71C0000}"/>
    <cellStyle name="Normal 2 2 2 3 2 2 3 2 2 2 2" xfId="5190" xr:uid="{00000000-0005-0000-0000-0000E81C0000}"/>
    <cellStyle name="Normal 2 2 2 3 2 2 3 2 2 2 2 2" xfId="13336" xr:uid="{00000000-0005-0000-0000-0000E91C0000}"/>
    <cellStyle name="Normal 2 2 2 3 2 2 3 2 2 2 2 2 2" xfId="29632" xr:uid="{00000000-0005-0000-0000-0000EA1C0000}"/>
    <cellStyle name="Normal 2 2 2 3 2 2 3 2 2 2 2 3" xfId="21486" xr:uid="{00000000-0005-0000-0000-0000EB1C0000}"/>
    <cellStyle name="Normal 2 2 2 3 2 2 3 2 2 2 3" xfId="8015" xr:uid="{00000000-0005-0000-0000-0000EC1C0000}"/>
    <cellStyle name="Normal 2 2 2 3 2 2 3 2 2 2 3 2" xfId="16161" xr:uid="{00000000-0005-0000-0000-0000ED1C0000}"/>
    <cellStyle name="Normal 2 2 2 3 2 2 3 2 2 2 3 2 2" xfId="32457" xr:uid="{00000000-0005-0000-0000-0000EE1C0000}"/>
    <cellStyle name="Normal 2 2 2 3 2 2 3 2 2 2 3 3" xfId="24311" xr:uid="{00000000-0005-0000-0000-0000EF1C0000}"/>
    <cellStyle name="Normal 2 2 2 3 2 2 3 2 2 2 4" xfId="10862" xr:uid="{00000000-0005-0000-0000-0000F01C0000}"/>
    <cellStyle name="Normal 2 2 2 3 2 2 3 2 2 2 4 2" xfId="27158" xr:uid="{00000000-0005-0000-0000-0000F11C0000}"/>
    <cellStyle name="Normal 2 2 2 3 2 2 3 2 2 2 5" xfId="19012" xr:uid="{00000000-0005-0000-0000-0000F21C0000}"/>
    <cellStyle name="Normal 2 2 2 3 2 2 3 2 2 3" xfId="3972" xr:uid="{00000000-0005-0000-0000-0000F31C0000}"/>
    <cellStyle name="Normal 2 2 2 3 2 2 3 2 2 3 2" xfId="12118" xr:uid="{00000000-0005-0000-0000-0000F41C0000}"/>
    <cellStyle name="Normal 2 2 2 3 2 2 3 2 2 3 2 2" xfId="28414" xr:uid="{00000000-0005-0000-0000-0000F51C0000}"/>
    <cellStyle name="Normal 2 2 2 3 2 2 3 2 2 3 3" xfId="20268" xr:uid="{00000000-0005-0000-0000-0000F61C0000}"/>
    <cellStyle name="Normal 2 2 2 3 2 2 3 2 2 4" xfId="6605" xr:uid="{00000000-0005-0000-0000-0000F71C0000}"/>
    <cellStyle name="Normal 2 2 2 3 2 2 3 2 2 4 2" xfId="14751" xr:uid="{00000000-0005-0000-0000-0000F81C0000}"/>
    <cellStyle name="Normal 2 2 2 3 2 2 3 2 2 4 2 2" xfId="31047" xr:uid="{00000000-0005-0000-0000-0000F91C0000}"/>
    <cellStyle name="Normal 2 2 2 3 2 2 3 2 2 4 3" xfId="22901" xr:uid="{00000000-0005-0000-0000-0000FA1C0000}"/>
    <cellStyle name="Normal 2 2 2 3 2 2 3 2 2 5" xfId="9452" xr:uid="{00000000-0005-0000-0000-0000FB1C0000}"/>
    <cellStyle name="Normal 2 2 2 3 2 2 3 2 2 5 2" xfId="25748" xr:uid="{00000000-0005-0000-0000-0000FC1C0000}"/>
    <cellStyle name="Normal 2 2 2 3 2 2 3 2 2 6" xfId="17602" xr:uid="{00000000-0005-0000-0000-0000FD1C0000}"/>
    <cellStyle name="Normal 2 2 2 3 2 2 3 2 3" xfId="2011" xr:uid="{00000000-0005-0000-0000-0000FE1C0000}"/>
    <cellStyle name="Normal 2 2 2 3 2 2 3 2 3 2" xfId="4581" xr:uid="{00000000-0005-0000-0000-0000FF1C0000}"/>
    <cellStyle name="Normal 2 2 2 3 2 2 3 2 3 2 2" xfId="12727" xr:uid="{00000000-0005-0000-0000-0000001D0000}"/>
    <cellStyle name="Normal 2 2 2 3 2 2 3 2 3 2 2 2" xfId="29023" xr:uid="{00000000-0005-0000-0000-0000011D0000}"/>
    <cellStyle name="Normal 2 2 2 3 2 2 3 2 3 2 3" xfId="20877" xr:uid="{00000000-0005-0000-0000-0000021D0000}"/>
    <cellStyle name="Normal 2 2 2 3 2 2 3 2 3 3" xfId="7310" xr:uid="{00000000-0005-0000-0000-0000031D0000}"/>
    <cellStyle name="Normal 2 2 2 3 2 2 3 2 3 3 2" xfId="15456" xr:uid="{00000000-0005-0000-0000-0000041D0000}"/>
    <cellStyle name="Normal 2 2 2 3 2 2 3 2 3 3 2 2" xfId="31752" xr:uid="{00000000-0005-0000-0000-0000051D0000}"/>
    <cellStyle name="Normal 2 2 2 3 2 2 3 2 3 3 3" xfId="23606" xr:uid="{00000000-0005-0000-0000-0000061D0000}"/>
    <cellStyle name="Normal 2 2 2 3 2 2 3 2 3 4" xfId="10157" xr:uid="{00000000-0005-0000-0000-0000071D0000}"/>
    <cellStyle name="Normal 2 2 2 3 2 2 3 2 3 4 2" xfId="26453" xr:uid="{00000000-0005-0000-0000-0000081D0000}"/>
    <cellStyle name="Normal 2 2 2 3 2 2 3 2 3 5" xfId="18307" xr:uid="{00000000-0005-0000-0000-0000091D0000}"/>
    <cellStyle name="Normal 2 2 2 3 2 2 3 2 4" xfId="3363" xr:uid="{00000000-0005-0000-0000-00000A1D0000}"/>
    <cellStyle name="Normal 2 2 2 3 2 2 3 2 4 2" xfId="11509" xr:uid="{00000000-0005-0000-0000-00000B1D0000}"/>
    <cellStyle name="Normal 2 2 2 3 2 2 3 2 4 2 2" xfId="27805" xr:uid="{00000000-0005-0000-0000-00000C1D0000}"/>
    <cellStyle name="Normal 2 2 2 3 2 2 3 2 4 3" xfId="19659" xr:uid="{00000000-0005-0000-0000-00000D1D0000}"/>
    <cellStyle name="Normal 2 2 2 3 2 2 3 2 5" xfId="5900" xr:uid="{00000000-0005-0000-0000-00000E1D0000}"/>
    <cellStyle name="Normal 2 2 2 3 2 2 3 2 5 2" xfId="14046" xr:uid="{00000000-0005-0000-0000-00000F1D0000}"/>
    <cellStyle name="Normal 2 2 2 3 2 2 3 2 5 2 2" xfId="30342" xr:uid="{00000000-0005-0000-0000-0000101D0000}"/>
    <cellStyle name="Normal 2 2 2 3 2 2 3 2 5 3" xfId="22196" xr:uid="{00000000-0005-0000-0000-0000111D0000}"/>
    <cellStyle name="Normal 2 2 2 3 2 2 3 2 6" xfId="8747" xr:uid="{00000000-0005-0000-0000-0000121D0000}"/>
    <cellStyle name="Normal 2 2 2 3 2 2 3 2 6 2" xfId="25043" xr:uid="{00000000-0005-0000-0000-0000131D0000}"/>
    <cellStyle name="Normal 2 2 2 3 2 2 3 2 7" xfId="16897" xr:uid="{00000000-0005-0000-0000-0000141D0000}"/>
    <cellStyle name="Normal 2 2 2 3 2 2 3 3" xfId="962" xr:uid="{00000000-0005-0000-0000-0000151D0000}"/>
    <cellStyle name="Normal 2 2 2 3 2 2 3 3 2" xfId="2372" xr:uid="{00000000-0005-0000-0000-0000161D0000}"/>
    <cellStyle name="Normal 2 2 2 3 2 2 3 3 2 2" xfId="4894" xr:uid="{00000000-0005-0000-0000-0000171D0000}"/>
    <cellStyle name="Normal 2 2 2 3 2 2 3 3 2 2 2" xfId="13040" xr:uid="{00000000-0005-0000-0000-0000181D0000}"/>
    <cellStyle name="Normal 2 2 2 3 2 2 3 3 2 2 2 2" xfId="29336" xr:uid="{00000000-0005-0000-0000-0000191D0000}"/>
    <cellStyle name="Normal 2 2 2 3 2 2 3 3 2 2 3" xfId="21190" xr:uid="{00000000-0005-0000-0000-00001A1D0000}"/>
    <cellStyle name="Normal 2 2 2 3 2 2 3 3 2 3" xfId="7671" xr:uid="{00000000-0005-0000-0000-00001B1D0000}"/>
    <cellStyle name="Normal 2 2 2 3 2 2 3 3 2 3 2" xfId="15817" xr:uid="{00000000-0005-0000-0000-00001C1D0000}"/>
    <cellStyle name="Normal 2 2 2 3 2 2 3 3 2 3 2 2" xfId="32113" xr:uid="{00000000-0005-0000-0000-00001D1D0000}"/>
    <cellStyle name="Normal 2 2 2 3 2 2 3 3 2 3 3" xfId="23967" xr:uid="{00000000-0005-0000-0000-00001E1D0000}"/>
    <cellStyle name="Normal 2 2 2 3 2 2 3 3 2 4" xfId="10518" xr:uid="{00000000-0005-0000-0000-00001F1D0000}"/>
    <cellStyle name="Normal 2 2 2 3 2 2 3 3 2 4 2" xfId="26814" xr:uid="{00000000-0005-0000-0000-0000201D0000}"/>
    <cellStyle name="Normal 2 2 2 3 2 2 3 3 2 5" xfId="18668" xr:uid="{00000000-0005-0000-0000-0000211D0000}"/>
    <cellStyle name="Normal 2 2 2 3 2 2 3 3 3" xfId="3676" xr:uid="{00000000-0005-0000-0000-0000221D0000}"/>
    <cellStyle name="Normal 2 2 2 3 2 2 3 3 3 2" xfId="11822" xr:uid="{00000000-0005-0000-0000-0000231D0000}"/>
    <cellStyle name="Normal 2 2 2 3 2 2 3 3 3 2 2" xfId="28118" xr:uid="{00000000-0005-0000-0000-0000241D0000}"/>
    <cellStyle name="Normal 2 2 2 3 2 2 3 3 3 3" xfId="19972" xr:uid="{00000000-0005-0000-0000-0000251D0000}"/>
    <cellStyle name="Normal 2 2 2 3 2 2 3 3 4" xfId="6261" xr:uid="{00000000-0005-0000-0000-0000261D0000}"/>
    <cellStyle name="Normal 2 2 2 3 2 2 3 3 4 2" xfId="14407" xr:uid="{00000000-0005-0000-0000-0000271D0000}"/>
    <cellStyle name="Normal 2 2 2 3 2 2 3 3 4 2 2" xfId="30703" xr:uid="{00000000-0005-0000-0000-0000281D0000}"/>
    <cellStyle name="Normal 2 2 2 3 2 2 3 3 4 3" xfId="22557" xr:uid="{00000000-0005-0000-0000-0000291D0000}"/>
    <cellStyle name="Normal 2 2 2 3 2 2 3 3 5" xfId="9108" xr:uid="{00000000-0005-0000-0000-00002A1D0000}"/>
    <cellStyle name="Normal 2 2 2 3 2 2 3 3 5 2" xfId="25404" xr:uid="{00000000-0005-0000-0000-00002B1D0000}"/>
    <cellStyle name="Normal 2 2 2 3 2 2 3 3 6" xfId="17258" xr:uid="{00000000-0005-0000-0000-00002C1D0000}"/>
    <cellStyle name="Normal 2 2 2 3 2 2 3 4" xfId="1667" xr:uid="{00000000-0005-0000-0000-00002D1D0000}"/>
    <cellStyle name="Normal 2 2 2 3 2 2 3 4 2" xfId="4285" xr:uid="{00000000-0005-0000-0000-00002E1D0000}"/>
    <cellStyle name="Normal 2 2 2 3 2 2 3 4 2 2" xfId="12431" xr:uid="{00000000-0005-0000-0000-00002F1D0000}"/>
    <cellStyle name="Normal 2 2 2 3 2 2 3 4 2 2 2" xfId="28727" xr:uid="{00000000-0005-0000-0000-0000301D0000}"/>
    <cellStyle name="Normal 2 2 2 3 2 2 3 4 2 3" xfId="20581" xr:uid="{00000000-0005-0000-0000-0000311D0000}"/>
    <cellStyle name="Normal 2 2 2 3 2 2 3 4 3" xfId="6966" xr:uid="{00000000-0005-0000-0000-0000321D0000}"/>
    <cellStyle name="Normal 2 2 2 3 2 2 3 4 3 2" xfId="15112" xr:uid="{00000000-0005-0000-0000-0000331D0000}"/>
    <cellStyle name="Normal 2 2 2 3 2 2 3 4 3 2 2" xfId="31408" xr:uid="{00000000-0005-0000-0000-0000341D0000}"/>
    <cellStyle name="Normal 2 2 2 3 2 2 3 4 3 3" xfId="23262" xr:uid="{00000000-0005-0000-0000-0000351D0000}"/>
    <cellStyle name="Normal 2 2 2 3 2 2 3 4 4" xfId="9813" xr:uid="{00000000-0005-0000-0000-0000361D0000}"/>
    <cellStyle name="Normal 2 2 2 3 2 2 3 4 4 2" xfId="26109" xr:uid="{00000000-0005-0000-0000-0000371D0000}"/>
    <cellStyle name="Normal 2 2 2 3 2 2 3 4 5" xfId="17963" xr:uid="{00000000-0005-0000-0000-0000381D0000}"/>
    <cellStyle name="Normal 2 2 2 3 2 2 3 5" xfId="3067" xr:uid="{00000000-0005-0000-0000-0000391D0000}"/>
    <cellStyle name="Normal 2 2 2 3 2 2 3 5 2" xfId="11213" xr:uid="{00000000-0005-0000-0000-00003A1D0000}"/>
    <cellStyle name="Normal 2 2 2 3 2 2 3 5 2 2" xfId="27509" xr:uid="{00000000-0005-0000-0000-00003B1D0000}"/>
    <cellStyle name="Normal 2 2 2 3 2 2 3 5 3" xfId="19363" xr:uid="{00000000-0005-0000-0000-00003C1D0000}"/>
    <cellStyle name="Normal 2 2 2 3 2 2 3 6" xfId="5556" xr:uid="{00000000-0005-0000-0000-00003D1D0000}"/>
    <cellStyle name="Normal 2 2 2 3 2 2 3 6 2" xfId="13702" xr:uid="{00000000-0005-0000-0000-00003E1D0000}"/>
    <cellStyle name="Normal 2 2 2 3 2 2 3 6 2 2" xfId="29998" xr:uid="{00000000-0005-0000-0000-00003F1D0000}"/>
    <cellStyle name="Normal 2 2 2 3 2 2 3 6 3" xfId="21852" xr:uid="{00000000-0005-0000-0000-0000401D0000}"/>
    <cellStyle name="Normal 2 2 2 3 2 2 3 7" xfId="8403" xr:uid="{00000000-0005-0000-0000-0000411D0000}"/>
    <cellStyle name="Normal 2 2 2 3 2 2 3 7 2" xfId="24699" xr:uid="{00000000-0005-0000-0000-0000421D0000}"/>
    <cellStyle name="Normal 2 2 2 3 2 2 3 8" xfId="16553" xr:uid="{00000000-0005-0000-0000-0000431D0000}"/>
    <cellStyle name="Normal 2 2 2 3 2 2 4" xfId="346" xr:uid="{00000000-0005-0000-0000-0000441D0000}"/>
    <cellStyle name="Normal 2 2 2 3 2 2 4 2" xfId="690" xr:uid="{00000000-0005-0000-0000-0000451D0000}"/>
    <cellStyle name="Normal 2 2 2 3 2 2 4 2 2" xfId="1396" xr:uid="{00000000-0005-0000-0000-0000461D0000}"/>
    <cellStyle name="Normal 2 2 2 3 2 2 4 2 2 2" xfId="2806" xr:uid="{00000000-0005-0000-0000-0000471D0000}"/>
    <cellStyle name="Normal 2 2 2 3 2 2 4 2 2 2 2" xfId="5264" xr:uid="{00000000-0005-0000-0000-0000481D0000}"/>
    <cellStyle name="Normal 2 2 2 3 2 2 4 2 2 2 2 2" xfId="13410" xr:uid="{00000000-0005-0000-0000-0000491D0000}"/>
    <cellStyle name="Normal 2 2 2 3 2 2 4 2 2 2 2 2 2" xfId="29706" xr:uid="{00000000-0005-0000-0000-00004A1D0000}"/>
    <cellStyle name="Normal 2 2 2 3 2 2 4 2 2 2 2 3" xfId="21560" xr:uid="{00000000-0005-0000-0000-00004B1D0000}"/>
    <cellStyle name="Normal 2 2 2 3 2 2 4 2 2 2 3" xfId="8105" xr:uid="{00000000-0005-0000-0000-00004C1D0000}"/>
    <cellStyle name="Normal 2 2 2 3 2 2 4 2 2 2 3 2" xfId="16251" xr:uid="{00000000-0005-0000-0000-00004D1D0000}"/>
    <cellStyle name="Normal 2 2 2 3 2 2 4 2 2 2 3 2 2" xfId="32547" xr:uid="{00000000-0005-0000-0000-00004E1D0000}"/>
    <cellStyle name="Normal 2 2 2 3 2 2 4 2 2 2 3 3" xfId="24401" xr:uid="{00000000-0005-0000-0000-00004F1D0000}"/>
    <cellStyle name="Normal 2 2 2 3 2 2 4 2 2 2 4" xfId="10952" xr:uid="{00000000-0005-0000-0000-0000501D0000}"/>
    <cellStyle name="Normal 2 2 2 3 2 2 4 2 2 2 4 2" xfId="27248" xr:uid="{00000000-0005-0000-0000-0000511D0000}"/>
    <cellStyle name="Normal 2 2 2 3 2 2 4 2 2 2 5" xfId="19102" xr:uid="{00000000-0005-0000-0000-0000521D0000}"/>
    <cellStyle name="Normal 2 2 2 3 2 2 4 2 2 3" xfId="4046" xr:uid="{00000000-0005-0000-0000-0000531D0000}"/>
    <cellStyle name="Normal 2 2 2 3 2 2 4 2 2 3 2" xfId="12192" xr:uid="{00000000-0005-0000-0000-0000541D0000}"/>
    <cellStyle name="Normal 2 2 2 3 2 2 4 2 2 3 2 2" xfId="28488" xr:uid="{00000000-0005-0000-0000-0000551D0000}"/>
    <cellStyle name="Normal 2 2 2 3 2 2 4 2 2 3 3" xfId="20342" xr:uid="{00000000-0005-0000-0000-0000561D0000}"/>
    <cellStyle name="Normal 2 2 2 3 2 2 4 2 2 4" xfId="6695" xr:uid="{00000000-0005-0000-0000-0000571D0000}"/>
    <cellStyle name="Normal 2 2 2 3 2 2 4 2 2 4 2" xfId="14841" xr:uid="{00000000-0005-0000-0000-0000581D0000}"/>
    <cellStyle name="Normal 2 2 2 3 2 2 4 2 2 4 2 2" xfId="31137" xr:uid="{00000000-0005-0000-0000-0000591D0000}"/>
    <cellStyle name="Normal 2 2 2 3 2 2 4 2 2 4 3" xfId="22991" xr:uid="{00000000-0005-0000-0000-00005A1D0000}"/>
    <cellStyle name="Normal 2 2 2 3 2 2 4 2 2 5" xfId="9542" xr:uid="{00000000-0005-0000-0000-00005B1D0000}"/>
    <cellStyle name="Normal 2 2 2 3 2 2 4 2 2 5 2" xfId="25838" xr:uid="{00000000-0005-0000-0000-00005C1D0000}"/>
    <cellStyle name="Normal 2 2 2 3 2 2 4 2 2 6" xfId="17692" xr:uid="{00000000-0005-0000-0000-00005D1D0000}"/>
    <cellStyle name="Normal 2 2 2 3 2 2 4 2 3" xfId="2101" xr:uid="{00000000-0005-0000-0000-00005E1D0000}"/>
    <cellStyle name="Normal 2 2 2 3 2 2 4 2 3 2" xfId="4655" xr:uid="{00000000-0005-0000-0000-00005F1D0000}"/>
    <cellStyle name="Normal 2 2 2 3 2 2 4 2 3 2 2" xfId="12801" xr:uid="{00000000-0005-0000-0000-0000601D0000}"/>
    <cellStyle name="Normal 2 2 2 3 2 2 4 2 3 2 2 2" xfId="29097" xr:uid="{00000000-0005-0000-0000-0000611D0000}"/>
    <cellStyle name="Normal 2 2 2 3 2 2 4 2 3 2 3" xfId="20951" xr:uid="{00000000-0005-0000-0000-0000621D0000}"/>
    <cellStyle name="Normal 2 2 2 3 2 2 4 2 3 3" xfId="7400" xr:uid="{00000000-0005-0000-0000-0000631D0000}"/>
    <cellStyle name="Normal 2 2 2 3 2 2 4 2 3 3 2" xfId="15546" xr:uid="{00000000-0005-0000-0000-0000641D0000}"/>
    <cellStyle name="Normal 2 2 2 3 2 2 4 2 3 3 2 2" xfId="31842" xr:uid="{00000000-0005-0000-0000-0000651D0000}"/>
    <cellStyle name="Normal 2 2 2 3 2 2 4 2 3 3 3" xfId="23696" xr:uid="{00000000-0005-0000-0000-0000661D0000}"/>
    <cellStyle name="Normal 2 2 2 3 2 2 4 2 3 4" xfId="10247" xr:uid="{00000000-0005-0000-0000-0000671D0000}"/>
    <cellStyle name="Normal 2 2 2 3 2 2 4 2 3 4 2" xfId="26543" xr:uid="{00000000-0005-0000-0000-0000681D0000}"/>
    <cellStyle name="Normal 2 2 2 3 2 2 4 2 3 5" xfId="18397" xr:uid="{00000000-0005-0000-0000-0000691D0000}"/>
    <cellStyle name="Normal 2 2 2 3 2 2 4 2 4" xfId="3437" xr:uid="{00000000-0005-0000-0000-00006A1D0000}"/>
    <cellStyle name="Normal 2 2 2 3 2 2 4 2 4 2" xfId="11583" xr:uid="{00000000-0005-0000-0000-00006B1D0000}"/>
    <cellStyle name="Normal 2 2 2 3 2 2 4 2 4 2 2" xfId="27879" xr:uid="{00000000-0005-0000-0000-00006C1D0000}"/>
    <cellStyle name="Normal 2 2 2 3 2 2 4 2 4 3" xfId="19733" xr:uid="{00000000-0005-0000-0000-00006D1D0000}"/>
    <cellStyle name="Normal 2 2 2 3 2 2 4 2 5" xfId="5990" xr:uid="{00000000-0005-0000-0000-00006E1D0000}"/>
    <cellStyle name="Normal 2 2 2 3 2 2 4 2 5 2" xfId="14136" xr:uid="{00000000-0005-0000-0000-00006F1D0000}"/>
    <cellStyle name="Normal 2 2 2 3 2 2 4 2 5 2 2" xfId="30432" xr:uid="{00000000-0005-0000-0000-0000701D0000}"/>
    <cellStyle name="Normal 2 2 2 3 2 2 4 2 5 3" xfId="22286" xr:uid="{00000000-0005-0000-0000-0000711D0000}"/>
    <cellStyle name="Normal 2 2 2 3 2 2 4 2 6" xfId="8837" xr:uid="{00000000-0005-0000-0000-0000721D0000}"/>
    <cellStyle name="Normal 2 2 2 3 2 2 4 2 6 2" xfId="25133" xr:uid="{00000000-0005-0000-0000-0000731D0000}"/>
    <cellStyle name="Normal 2 2 2 3 2 2 4 2 7" xfId="16987" xr:uid="{00000000-0005-0000-0000-0000741D0000}"/>
    <cellStyle name="Normal 2 2 2 3 2 2 4 3" xfId="1052" xr:uid="{00000000-0005-0000-0000-0000751D0000}"/>
    <cellStyle name="Normal 2 2 2 3 2 2 4 3 2" xfId="2462" xr:uid="{00000000-0005-0000-0000-0000761D0000}"/>
    <cellStyle name="Normal 2 2 2 3 2 2 4 3 2 2" xfId="4968" xr:uid="{00000000-0005-0000-0000-0000771D0000}"/>
    <cellStyle name="Normal 2 2 2 3 2 2 4 3 2 2 2" xfId="13114" xr:uid="{00000000-0005-0000-0000-0000781D0000}"/>
    <cellStyle name="Normal 2 2 2 3 2 2 4 3 2 2 2 2" xfId="29410" xr:uid="{00000000-0005-0000-0000-0000791D0000}"/>
    <cellStyle name="Normal 2 2 2 3 2 2 4 3 2 2 3" xfId="21264" xr:uid="{00000000-0005-0000-0000-00007A1D0000}"/>
    <cellStyle name="Normal 2 2 2 3 2 2 4 3 2 3" xfId="7761" xr:uid="{00000000-0005-0000-0000-00007B1D0000}"/>
    <cellStyle name="Normal 2 2 2 3 2 2 4 3 2 3 2" xfId="15907" xr:uid="{00000000-0005-0000-0000-00007C1D0000}"/>
    <cellStyle name="Normal 2 2 2 3 2 2 4 3 2 3 2 2" xfId="32203" xr:uid="{00000000-0005-0000-0000-00007D1D0000}"/>
    <cellStyle name="Normal 2 2 2 3 2 2 4 3 2 3 3" xfId="24057" xr:uid="{00000000-0005-0000-0000-00007E1D0000}"/>
    <cellStyle name="Normal 2 2 2 3 2 2 4 3 2 4" xfId="10608" xr:uid="{00000000-0005-0000-0000-00007F1D0000}"/>
    <cellStyle name="Normal 2 2 2 3 2 2 4 3 2 4 2" xfId="26904" xr:uid="{00000000-0005-0000-0000-0000801D0000}"/>
    <cellStyle name="Normal 2 2 2 3 2 2 4 3 2 5" xfId="18758" xr:uid="{00000000-0005-0000-0000-0000811D0000}"/>
    <cellStyle name="Normal 2 2 2 3 2 2 4 3 3" xfId="3750" xr:uid="{00000000-0005-0000-0000-0000821D0000}"/>
    <cellStyle name="Normal 2 2 2 3 2 2 4 3 3 2" xfId="11896" xr:uid="{00000000-0005-0000-0000-0000831D0000}"/>
    <cellStyle name="Normal 2 2 2 3 2 2 4 3 3 2 2" xfId="28192" xr:uid="{00000000-0005-0000-0000-0000841D0000}"/>
    <cellStyle name="Normal 2 2 2 3 2 2 4 3 3 3" xfId="20046" xr:uid="{00000000-0005-0000-0000-0000851D0000}"/>
    <cellStyle name="Normal 2 2 2 3 2 2 4 3 4" xfId="6351" xr:uid="{00000000-0005-0000-0000-0000861D0000}"/>
    <cellStyle name="Normal 2 2 2 3 2 2 4 3 4 2" xfId="14497" xr:uid="{00000000-0005-0000-0000-0000871D0000}"/>
    <cellStyle name="Normal 2 2 2 3 2 2 4 3 4 2 2" xfId="30793" xr:uid="{00000000-0005-0000-0000-0000881D0000}"/>
    <cellStyle name="Normal 2 2 2 3 2 2 4 3 4 3" xfId="22647" xr:uid="{00000000-0005-0000-0000-0000891D0000}"/>
    <cellStyle name="Normal 2 2 2 3 2 2 4 3 5" xfId="9198" xr:uid="{00000000-0005-0000-0000-00008A1D0000}"/>
    <cellStyle name="Normal 2 2 2 3 2 2 4 3 5 2" xfId="25494" xr:uid="{00000000-0005-0000-0000-00008B1D0000}"/>
    <cellStyle name="Normal 2 2 2 3 2 2 4 3 6" xfId="17348" xr:uid="{00000000-0005-0000-0000-00008C1D0000}"/>
    <cellStyle name="Normal 2 2 2 3 2 2 4 4" xfId="1757" xr:uid="{00000000-0005-0000-0000-00008D1D0000}"/>
    <cellStyle name="Normal 2 2 2 3 2 2 4 4 2" xfId="4359" xr:uid="{00000000-0005-0000-0000-00008E1D0000}"/>
    <cellStyle name="Normal 2 2 2 3 2 2 4 4 2 2" xfId="12505" xr:uid="{00000000-0005-0000-0000-00008F1D0000}"/>
    <cellStyle name="Normal 2 2 2 3 2 2 4 4 2 2 2" xfId="28801" xr:uid="{00000000-0005-0000-0000-0000901D0000}"/>
    <cellStyle name="Normal 2 2 2 3 2 2 4 4 2 3" xfId="20655" xr:uid="{00000000-0005-0000-0000-0000911D0000}"/>
    <cellStyle name="Normal 2 2 2 3 2 2 4 4 3" xfId="7056" xr:uid="{00000000-0005-0000-0000-0000921D0000}"/>
    <cellStyle name="Normal 2 2 2 3 2 2 4 4 3 2" xfId="15202" xr:uid="{00000000-0005-0000-0000-0000931D0000}"/>
    <cellStyle name="Normal 2 2 2 3 2 2 4 4 3 2 2" xfId="31498" xr:uid="{00000000-0005-0000-0000-0000941D0000}"/>
    <cellStyle name="Normal 2 2 2 3 2 2 4 4 3 3" xfId="23352" xr:uid="{00000000-0005-0000-0000-0000951D0000}"/>
    <cellStyle name="Normal 2 2 2 3 2 2 4 4 4" xfId="9903" xr:uid="{00000000-0005-0000-0000-0000961D0000}"/>
    <cellStyle name="Normal 2 2 2 3 2 2 4 4 4 2" xfId="26199" xr:uid="{00000000-0005-0000-0000-0000971D0000}"/>
    <cellStyle name="Normal 2 2 2 3 2 2 4 4 5" xfId="18053" xr:uid="{00000000-0005-0000-0000-0000981D0000}"/>
    <cellStyle name="Normal 2 2 2 3 2 2 4 5" xfId="3141" xr:uid="{00000000-0005-0000-0000-0000991D0000}"/>
    <cellStyle name="Normal 2 2 2 3 2 2 4 5 2" xfId="11287" xr:uid="{00000000-0005-0000-0000-00009A1D0000}"/>
    <cellStyle name="Normal 2 2 2 3 2 2 4 5 2 2" xfId="27583" xr:uid="{00000000-0005-0000-0000-00009B1D0000}"/>
    <cellStyle name="Normal 2 2 2 3 2 2 4 5 3" xfId="19437" xr:uid="{00000000-0005-0000-0000-00009C1D0000}"/>
    <cellStyle name="Normal 2 2 2 3 2 2 4 6" xfId="5646" xr:uid="{00000000-0005-0000-0000-00009D1D0000}"/>
    <cellStyle name="Normal 2 2 2 3 2 2 4 6 2" xfId="13792" xr:uid="{00000000-0005-0000-0000-00009E1D0000}"/>
    <cellStyle name="Normal 2 2 2 3 2 2 4 6 2 2" xfId="30088" xr:uid="{00000000-0005-0000-0000-00009F1D0000}"/>
    <cellStyle name="Normal 2 2 2 3 2 2 4 6 3" xfId="21942" xr:uid="{00000000-0005-0000-0000-0000A01D0000}"/>
    <cellStyle name="Normal 2 2 2 3 2 2 4 7" xfId="8493" xr:uid="{00000000-0005-0000-0000-0000A11D0000}"/>
    <cellStyle name="Normal 2 2 2 3 2 2 4 7 2" xfId="24789" xr:uid="{00000000-0005-0000-0000-0000A21D0000}"/>
    <cellStyle name="Normal 2 2 2 3 2 2 4 8" xfId="16643" xr:uid="{00000000-0005-0000-0000-0000A31D0000}"/>
    <cellStyle name="Normal 2 2 2 3 2 2 5" xfId="436" xr:uid="{00000000-0005-0000-0000-0000A41D0000}"/>
    <cellStyle name="Normal 2 2 2 3 2 2 5 2" xfId="1142" xr:uid="{00000000-0005-0000-0000-0000A51D0000}"/>
    <cellStyle name="Normal 2 2 2 3 2 2 5 2 2" xfId="2552" xr:uid="{00000000-0005-0000-0000-0000A61D0000}"/>
    <cellStyle name="Normal 2 2 2 3 2 2 5 2 2 2" xfId="5042" xr:uid="{00000000-0005-0000-0000-0000A71D0000}"/>
    <cellStyle name="Normal 2 2 2 3 2 2 5 2 2 2 2" xfId="13188" xr:uid="{00000000-0005-0000-0000-0000A81D0000}"/>
    <cellStyle name="Normal 2 2 2 3 2 2 5 2 2 2 2 2" xfId="29484" xr:uid="{00000000-0005-0000-0000-0000A91D0000}"/>
    <cellStyle name="Normal 2 2 2 3 2 2 5 2 2 2 3" xfId="21338" xr:uid="{00000000-0005-0000-0000-0000AA1D0000}"/>
    <cellStyle name="Normal 2 2 2 3 2 2 5 2 2 3" xfId="7851" xr:uid="{00000000-0005-0000-0000-0000AB1D0000}"/>
    <cellStyle name="Normal 2 2 2 3 2 2 5 2 2 3 2" xfId="15997" xr:uid="{00000000-0005-0000-0000-0000AC1D0000}"/>
    <cellStyle name="Normal 2 2 2 3 2 2 5 2 2 3 2 2" xfId="32293" xr:uid="{00000000-0005-0000-0000-0000AD1D0000}"/>
    <cellStyle name="Normal 2 2 2 3 2 2 5 2 2 3 3" xfId="24147" xr:uid="{00000000-0005-0000-0000-0000AE1D0000}"/>
    <cellStyle name="Normal 2 2 2 3 2 2 5 2 2 4" xfId="10698" xr:uid="{00000000-0005-0000-0000-0000AF1D0000}"/>
    <cellStyle name="Normal 2 2 2 3 2 2 5 2 2 4 2" xfId="26994" xr:uid="{00000000-0005-0000-0000-0000B01D0000}"/>
    <cellStyle name="Normal 2 2 2 3 2 2 5 2 2 5" xfId="18848" xr:uid="{00000000-0005-0000-0000-0000B11D0000}"/>
    <cellStyle name="Normal 2 2 2 3 2 2 5 2 3" xfId="3824" xr:uid="{00000000-0005-0000-0000-0000B21D0000}"/>
    <cellStyle name="Normal 2 2 2 3 2 2 5 2 3 2" xfId="11970" xr:uid="{00000000-0005-0000-0000-0000B31D0000}"/>
    <cellStyle name="Normal 2 2 2 3 2 2 5 2 3 2 2" xfId="28266" xr:uid="{00000000-0005-0000-0000-0000B41D0000}"/>
    <cellStyle name="Normal 2 2 2 3 2 2 5 2 3 3" xfId="20120" xr:uid="{00000000-0005-0000-0000-0000B51D0000}"/>
    <cellStyle name="Normal 2 2 2 3 2 2 5 2 4" xfId="6441" xr:uid="{00000000-0005-0000-0000-0000B61D0000}"/>
    <cellStyle name="Normal 2 2 2 3 2 2 5 2 4 2" xfId="14587" xr:uid="{00000000-0005-0000-0000-0000B71D0000}"/>
    <cellStyle name="Normal 2 2 2 3 2 2 5 2 4 2 2" xfId="30883" xr:uid="{00000000-0005-0000-0000-0000B81D0000}"/>
    <cellStyle name="Normal 2 2 2 3 2 2 5 2 4 3" xfId="22737" xr:uid="{00000000-0005-0000-0000-0000B91D0000}"/>
    <cellStyle name="Normal 2 2 2 3 2 2 5 2 5" xfId="9288" xr:uid="{00000000-0005-0000-0000-0000BA1D0000}"/>
    <cellStyle name="Normal 2 2 2 3 2 2 5 2 5 2" xfId="25584" xr:uid="{00000000-0005-0000-0000-0000BB1D0000}"/>
    <cellStyle name="Normal 2 2 2 3 2 2 5 2 6" xfId="17438" xr:uid="{00000000-0005-0000-0000-0000BC1D0000}"/>
    <cellStyle name="Normal 2 2 2 3 2 2 5 3" xfId="1847" xr:uid="{00000000-0005-0000-0000-0000BD1D0000}"/>
    <cellStyle name="Normal 2 2 2 3 2 2 5 3 2" xfId="4433" xr:uid="{00000000-0005-0000-0000-0000BE1D0000}"/>
    <cellStyle name="Normal 2 2 2 3 2 2 5 3 2 2" xfId="12579" xr:uid="{00000000-0005-0000-0000-0000BF1D0000}"/>
    <cellStyle name="Normal 2 2 2 3 2 2 5 3 2 2 2" xfId="28875" xr:uid="{00000000-0005-0000-0000-0000C01D0000}"/>
    <cellStyle name="Normal 2 2 2 3 2 2 5 3 2 3" xfId="20729" xr:uid="{00000000-0005-0000-0000-0000C11D0000}"/>
    <cellStyle name="Normal 2 2 2 3 2 2 5 3 3" xfId="7146" xr:uid="{00000000-0005-0000-0000-0000C21D0000}"/>
    <cellStyle name="Normal 2 2 2 3 2 2 5 3 3 2" xfId="15292" xr:uid="{00000000-0005-0000-0000-0000C31D0000}"/>
    <cellStyle name="Normal 2 2 2 3 2 2 5 3 3 2 2" xfId="31588" xr:uid="{00000000-0005-0000-0000-0000C41D0000}"/>
    <cellStyle name="Normal 2 2 2 3 2 2 5 3 3 3" xfId="23442" xr:uid="{00000000-0005-0000-0000-0000C51D0000}"/>
    <cellStyle name="Normal 2 2 2 3 2 2 5 3 4" xfId="9993" xr:uid="{00000000-0005-0000-0000-0000C61D0000}"/>
    <cellStyle name="Normal 2 2 2 3 2 2 5 3 4 2" xfId="26289" xr:uid="{00000000-0005-0000-0000-0000C71D0000}"/>
    <cellStyle name="Normal 2 2 2 3 2 2 5 3 5" xfId="18143" xr:uid="{00000000-0005-0000-0000-0000C81D0000}"/>
    <cellStyle name="Normal 2 2 2 3 2 2 5 4" xfId="3215" xr:uid="{00000000-0005-0000-0000-0000C91D0000}"/>
    <cellStyle name="Normal 2 2 2 3 2 2 5 4 2" xfId="11361" xr:uid="{00000000-0005-0000-0000-0000CA1D0000}"/>
    <cellStyle name="Normal 2 2 2 3 2 2 5 4 2 2" xfId="27657" xr:uid="{00000000-0005-0000-0000-0000CB1D0000}"/>
    <cellStyle name="Normal 2 2 2 3 2 2 5 4 3" xfId="19511" xr:uid="{00000000-0005-0000-0000-0000CC1D0000}"/>
    <cellStyle name="Normal 2 2 2 3 2 2 5 5" xfId="5736" xr:uid="{00000000-0005-0000-0000-0000CD1D0000}"/>
    <cellStyle name="Normal 2 2 2 3 2 2 5 5 2" xfId="13882" xr:uid="{00000000-0005-0000-0000-0000CE1D0000}"/>
    <cellStyle name="Normal 2 2 2 3 2 2 5 5 2 2" xfId="30178" xr:uid="{00000000-0005-0000-0000-0000CF1D0000}"/>
    <cellStyle name="Normal 2 2 2 3 2 2 5 5 3" xfId="22032" xr:uid="{00000000-0005-0000-0000-0000D01D0000}"/>
    <cellStyle name="Normal 2 2 2 3 2 2 5 6" xfId="8583" xr:uid="{00000000-0005-0000-0000-0000D11D0000}"/>
    <cellStyle name="Normal 2 2 2 3 2 2 5 6 2" xfId="24879" xr:uid="{00000000-0005-0000-0000-0000D21D0000}"/>
    <cellStyle name="Normal 2 2 2 3 2 2 5 7" xfId="16733" xr:uid="{00000000-0005-0000-0000-0000D31D0000}"/>
    <cellStyle name="Normal 2 2 2 3 2 2 6" xfId="798" xr:uid="{00000000-0005-0000-0000-0000D41D0000}"/>
    <cellStyle name="Normal 2 2 2 3 2 2 6 2" xfId="2208" xr:uid="{00000000-0005-0000-0000-0000D51D0000}"/>
    <cellStyle name="Normal 2 2 2 3 2 2 6 2 2" xfId="4746" xr:uid="{00000000-0005-0000-0000-0000D61D0000}"/>
    <cellStyle name="Normal 2 2 2 3 2 2 6 2 2 2" xfId="12892" xr:uid="{00000000-0005-0000-0000-0000D71D0000}"/>
    <cellStyle name="Normal 2 2 2 3 2 2 6 2 2 2 2" xfId="29188" xr:uid="{00000000-0005-0000-0000-0000D81D0000}"/>
    <cellStyle name="Normal 2 2 2 3 2 2 6 2 2 3" xfId="21042" xr:uid="{00000000-0005-0000-0000-0000D91D0000}"/>
    <cellStyle name="Normal 2 2 2 3 2 2 6 2 3" xfId="7507" xr:uid="{00000000-0005-0000-0000-0000DA1D0000}"/>
    <cellStyle name="Normal 2 2 2 3 2 2 6 2 3 2" xfId="15653" xr:uid="{00000000-0005-0000-0000-0000DB1D0000}"/>
    <cellStyle name="Normal 2 2 2 3 2 2 6 2 3 2 2" xfId="31949" xr:uid="{00000000-0005-0000-0000-0000DC1D0000}"/>
    <cellStyle name="Normal 2 2 2 3 2 2 6 2 3 3" xfId="23803" xr:uid="{00000000-0005-0000-0000-0000DD1D0000}"/>
    <cellStyle name="Normal 2 2 2 3 2 2 6 2 4" xfId="10354" xr:uid="{00000000-0005-0000-0000-0000DE1D0000}"/>
    <cellStyle name="Normal 2 2 2 3 2 2 6 2 4 2" xfId="26650" xr:uid="{00000000-0005-0000-0000-0000DF1D0000}"/>
    <cellStyle name="Normal 2 2 2 3 2 2 6 2 5" xfId="18504" xr:uid="{00000000-0005-0000-0000-0000E01D0000}"/>
    <cellStyle name="Normal 2 2 2 3 2 2 6 3" xfId="3528" xr:uid="{00000000-0005-0000-0000-0000E11D0000}"/>
    <cellStyle name="Normal 2 2 2 3 2 2 6 3 2" xfId="11674" xr:uid="{00000000-0005-0000-0000-0000E21D0000}"/>
    <cellStyle name="Normal 2 2 2 3 2 2 6 3 2 2" xfId="27970" xr:uid="{00000000-0005-0000-0000-0000E31D0000}"/>
    <cellStyle name="Normal 2 2 2 3 2 2 6 3 3" xfId="19824" xr:uid="{00000000-0005-0000-0000-0000E41D0000}"/>
    <cellStyle name="Normal 2 2 2 3 2 2 6 4" xfId="6097" xr:uid="{00000000-0005-0000-0000-0000E51D0000}"/>
    <cellStyle name="Normal 2 2 2 3 2 2 6 4 2" xfId="14243" xr:uid="{00000000-0005-0000-0000-0000E61D0000}"/>
    <cellStyle name="Normal 2 2 2 3 2 2 6 4 2 2" xfId="30539" xr:uid="{00000000-0005-0000-0000-0000E71D0000}"/>
    <cellStyle name="Normal 2 2 2 3 2 2 6 4 3" xfId="22393" xr:uid="{00000000-0005-0000-0000-0000E81D0000}"/>
    <cellStyle name="Normal 2 2 2 3 2 2 6 5" xfId="8944" xr:uid="{00000000-0005-0000-0000-0000E91D0000}"/>
    <cellStyle name="Normal 2 2 2 3 2 2 6 5 2" xfId="25240" xr:uid="{00000000-0005-0000-0000-0000EA1D0000}"/>
    <cellStyle name="Normal 2 2 2 3 2 2 6 6" xfId="17094" xr:uid="{00000000-0005-0000-0000-0000EB1D0000}"/>
    <cellStyle name="Normal 2 2 2 3 2 2 7" xfId="1503" xr:uid="{00000000-0005-0000-0000-0000EC1D0000}"/>
    <cellStyle name="Normal 2 2 2 3 2 2 7 2" xfId="4137" xr:uid="{00000000-0005-0000-0000-0000ED1D0000}"/>
    <cellStyle name="Normal 2 2 2 3 2 2 7 2 2" xfId="12283" xr:uid="{00000000-0005-0000-0000-0000EE1D0000}"/>
    <cellStyle name="Normal 2 2 2 3 2 2 7 2 2 2" xfId="28579" xr:uid="{00000000-0005-0000-0000-0000EF1D0000}"/>
    <cellStyle name="Normal 2 2 2 3 2 2 7 2 3" xfId="20433" xr:uid="{00000000-0005-0000-0000-0000F01D0000}"/>
    <cellStyle name="Normal 2 2 2 3 2 2 7 3" xfId="6802" xr:uid="{00000000-0005-0000-0000-0000F11D0000}"/>
    <cellStyle name="Normal 2 2 2 3 2 2 7 3 2" xfId="14948" xr:uid="{00000000-0005-0000-0000-0000F21D0000}"/>
    <cellStyle name="Normal 2 2 2 3 2 2 7 3 2 2" xfId="31244" xr:uid="{00000000-0005-0000-0000-0000F31D0000}"/>
    <cellStyle name="Normal 2 2 2 3 2 2 7 3 3" xfId="23098" xr:uid="{00000000-0005-0000-0000-0000F41D0000}"/>
    <cellStyle name="Normal 2 2 2 3 2 2 7 4" xfId="9649" xr:uid="{00000000-0005-0000-0000-0000F51D0000}"/>
    <cellStyle name="Normal 2 2 2 3 2 2 7 4 2" xfId="25945" xr:uid="{00000000-0005-0000-0000-0000F61D0000}"/>
    <cellStyle name="Normal 2 2 2 3 2 2 7 5" xfId="17799" xr:uid="{00000000-0005-0000-0000-0000F71D0000}"/>
    <cellStyle name="Normal 2 2 2 3 2 2 8" xfId="2919" xr:uid="{00000000-0005-0000-0000-0000F81D0000}"/>
    <cellStyle name="Normal 2 2 2 3 2 2 8 2" xfId="11065" xr:uid="{00000000-0005-0000-0000-0000F91D0000}"/>
    <cellStyle name="Normal 2 2 2 3 2 2 8 2 2" xfId="27361" xr:uid="{00000000-0005-0000-0000-0000FA1D0000}"/>
    <cellStyle name="Normal 2 2 2 3 2 2 8 3" xfId="19215" xr:uid="{00000000-0005-0000-0000-0000FB1D0000}"/>
    <cellStyle name="Normal 2 2 2 3 2 2 9" xfId="5392" xr:uid="{00000000-0005-0000-0000-0000FC1D0000}"/>
    <cellStyle name="Normal 2 2 2 3 2 2 9 2" xfId="13538" xr:uid="{00000000-0005-0000-0000-0000FD1D0000}"/>
    <cellStyle name="Normal 2 2 2 3 2 2 9 2 2" xfId="29834" xr:uid="{00000000-0005-0000-0000-0000FE1D0000}"/>
    <cellStyle name="Normal 2 2 2 3 2 2 9 3" xfId="21688" xr:uid="{00000000-0005-0000-0000-0000FF1D0000}"/>
    <cellStyle name="Normal 2 2 2 3 2 3" xfId="138" xr:uid="{00000000-0005-0000-0000-0000001E0000}"/>
    <cellStyle name="Normal 2 2 2 3 2 3 2" xfId="482" xr:uid="{00000000-0005-0000-0000-0000011E0000}"/>
    <cellStyle name="Normal 2 2 2 3 2 3 2 2" xfId="1188" xr:uid="{00000000-0005-0000-0000-0000021E0000}"/>
    <cellStyle name="Normal 2 2 2 3 2 3 2 2 2" xfId="2598" xr:uid="{00000000-0005-0000-0000-0000031E0000}"/>
    <cellStyle name="Normal 2 2 2 3 2 3 2 2 2 2" xfId="5080" xr:uid="{00000000-0005-0000-0000-0000041E0000}"/>
    <cellStyle name="Normal 2 2 2 3 2 3 2 2 2 2 2" xfId="13226" xr:uid="{00000000-0005-0000-0000-0000051E0000}"/>
    <cellStyle name="Normal 2 2 2 3 2 3 2 2 2 2 2 2" xfId="29522" xr:uid="{00000000-0005-0000-0000-0000061E0000}"/>
    <cellStyle name="Normal 2 2 2 3 2 3 2 2 2 2 3" xfId="21376" xr:uid="{00000000-0005-0000-0000-0000071E0000}"/>
    <cellStyle name="Normal 2 2 2 3 2 3 2 2 2 3" xfId="7897" xr:uid="{00000000-0005-0000-0000-0000081E0000}"/>
    <cellStyle name="Normal 2 2 2 3 2 3 2 2 2 3 2" xfId="16043" xr:uid="{00000000-0005-0000-0000-0000091E0000}"/>
    <cellStyle name="Normal 2 2 2 3 2 3 2 2 2 3 2 2" xfId="32339" xr:uid="{00000000-0005-0000-0000-00000A1E0000}"/>
    <cellStyle name="Normal 2 2 2 3 2 3 2 2 2 3 3" xfId="24193" xr:uid="{00000000-0005-0000-0000-00000B1E0000}"/>
    <cellStyle name="Normal 2 2 2 3 2 3 2 2 2 4" xfId="10744" xr:uid="{00000000-0005-0000-0000-00000C1E0000}"/>
    <cellStyle name="Normal 2 2 2 3 2 3 2 2 2 4 2" xfId="27040" xr:uid="{00000000-0005-0000-0000-00000D1E0000}"/>
    <cellStyle name="Normal 2 2 2 3 2 3 2 2 2 5" xfId="18894" xr:uid="{00000000-0005-0000-0000-00000E1E0000}"/>
    <cellStyle name="Normal 2 2 2 3 2 3 2 2 3" xfId="3862" xr:uid="{00000000-0005-0000-0000-00000F1E0000}"/>
    <cellStyle name="Normal 2 2 2 3 2 3 2 2 3 2" xfId="12008" xr:uid="{00000000-0005-0000-0000-0000101E0000}"/>
    <cellStyle name="Normal 2 2 2 3 2 3 2 2 3 2 2" xfId="28304" xr:uid="{00000000-0005-0000-0000-0000111E0000}"/>
    <cellStyle name="Normal 2 2 2 3 2 3 2 2 3 3" xfId="20158" xr:uid="{00000000-0005-0000-0000-0000121E0000}"/>
    <cellStyle name="Normal 2 2 2 3 2 3 2 2 4" xfId="6487" xr:uid="{00000000-0005-0000-0000-0000131E0000}"/>
    <cellStyle name="Normal 2 2 2 3 2 3 2 2 4 2" xfId="14633" xr:uid="{00000000-0005-0000-0000-0000141E0000}"/>
    <cellStyle name="Normal 2 2 2 3 2 3 2 2 4 2 2" xfId="30929" xr:uid="{00000000-0005-0000-0000-0000151E0000}"/>
    <cellStyle name="Normal 2 2 2 3 2 3 2 2 4 3" xfId="22783" xr:uid="{00000000-0005-0000-0000-0000161E0000}"/>
    <cellStyle name="Normal 2 2 2 3 2 3 2 2 5" xfId="9334" xr:uid="{00000000-0005-0000-0000-0000171E0000}"/>
    <cellStyle name="Normal 2 2 2 3 2 3 2 2 5 2" xfId="25630" xr:uid="{00000000-0005-0000-0000-0000181E0000}"/>
    <cellStyle name="Normal 2 2 2 3 2 3 2 2 6" xfId="17484" xr:uid="{00000000-0005-0000-0000-0000191E0000}"/>
    <cellStyle name="Normal 2 2 2 3 2 3 2 3" xfId="1893" xr:uid="{00000000-0005-0000-0000-00001A1E0000}"/>
    <cellStyle name="Normal 2 2 2 3 2 3 2 3 2" xfId="4471" xr:uid="{00000000-0005-0000-0000-00001B1E0000}"/>
    <cellStyle name="Normal 2 2 2 3 2 3 2 3 2 2" xfId="12617" xr:uid="{00000000-0005-0000-0000-00001C1E0000}"/>
    <cellStyle name="Normal 2 2 2 3 2 3 2 3 2 2 2" xfId="28913" xr:uid="{00000000-0005-0000-0000-00001D1E0000}"/>
    <cellStyle name="Normal 2 2 2 3 2 3 2 3 2 3" xfId="20767" xr:uid="{00000000-0005-0000-0000-00001E1E0000}"/>
    <cellStyle name="Normal 2 2 2 3 2 3 2 3 3" xfId="7192" xr:uid="{00000000-0005-0000-0000-00001F1E0000}"/>
    <cellStyle name="Normal 2 2 2 3 2 3 2 3 3 2" xfId="15338" xr:uid="{00000000-0005-0000-0000-0000201E0000}"/>
    <cellStyle name="Normal 2 2 2 3 2 3 2 3 3 2 2" xfId="31634" xr:uid="{00000000-0005-0000-0000-0000211E0000}"/>
    <cellStyle name="Normal 2 2 2 3 2 3 2 3 3 3" xfId="23488" xr:uid="{00000000-0005-0000-0000-0000221E0000}"/>
    <cellStyle name="Normal 2 2 2 3 2 3 2 3 4" xfId="10039" xr:uid="{00000000-0005-0000-0000-0000231E0000}"/>
    <cellStyle name="Normal 2 2 2 3 2 3 2 3 4 2" xfId="26335" xr:uid="{00000000-0005-0000-0000-0000241E0000}"/>
    <cellStyle name="Normal 2 2 2 3 2 3 2 3 5" xfId="18189" xr:uid="{00000000-0005-0000-0000-0000251E0000}"/>
    <cellStyle name="Normal 2 2 2 3 2 3 2 4" xfId="3253" xr:uid="{00000000-0005-0000-0000-0000261E0000}"/>
    <cellStyle name="Normal 2 2 2 3 2 3 2 4 2" xfId="11399" xr:uid="{00000000-0005-0000-0000-0000271E0000}"/>
    <cellStyle name="Normal 2 2 2 3 2 3 2 4 2 2" xfId="27695" xr:uid="{00000000-0005-0000-0000-0000281E0000}"/>
    <cellStyle name="Normal 2 2 2 3 2 3 2 4 3" xfId="19549" xr:uid="{00000000-0005-0000-0000-0000291E0000}"/>
    <cellStyle name="Normal 2 2 2 3 2 3 2 5" xfId="5782" xr:uid="{00000000-0005-0000-0000-00002A1E0000}"/>
    <cellStyle name="Normal 2 2 2 3 2 3 2 5 2" xfId="13928" xr:uid="{00000000-0005-0000-0000-00002B1E0000}"/>
    <cellStyle name="Normal 2 2 2 3 2 3 2 5 2 2" xfId="30224" xr:uid="{00000000-0005-0000-0000-00002C1E0000}"/>
    <cellStyle name="Normal 2 2 2 3 2 3 2 5 3" xfId="22078" xr:uid="{00000000-0005-0000-0000-00002D1E0000}"/>
    <cellStyle name="Normal 2 2 2 3 2 3 2 6" xfId="8629" xr:uid="{00000000-0005-0000-0000-00002E1E0000}"/>
    <cellStyle name="Normal 2 2 2 3 2 3 2 6 2" xfId="24925" xr:uid="{00000000-0005-0000-0000-00002F1E0000}"/>
    <cellStyle name="Normal 2 2 2 3 2 3 2 7" xfId="16779" xr:uid="{00000000-0005-0000-0000-0000301E0000}"/>
    <cellStyle name="Normal 2 2 2 3 2 3 3" xfId="844" xr:uid="{00000000-0005-0000-0000-0000311E0000}"/>
    <cellStyle name="Normal 2 2 2 3 2 3 3 2" xfId="2254" xr:uid="{00000000-0005-0000-0000-0000321E0000}"/>
    <cellStyle name="Normal 2 2 2 3 2 3 3 2 2" xfId="4784" xr:uid="{00000000-0005-0000-0000-0000331E0000}"/>
    <cellStyle name="Normal 2 2 2 3 2 3 3 2 2 2" xfId="12930" xr:uid="{00000000-0005-0000-0000-0000341E0000}"/>
    <cellStyle name="Normal 2 2 2 3 2 3 3 2 2 2 2" xfId="29226" xr:uid="{00000000-0005-0000-0000-0000351E0000}"/>
    <cellStyle name="Normal 2 2 2 3 2 3 3 2 2 3" xfId="21080" xr:uid="{00000000-0005-0000-0000-0000361E0000}"/>
    <cellStyle name="Normal 2 2 2 3 2 3 3 2 3" xfId="7553" xr:uid="{00000000-0005-0000-0000-0000371E0000}"/>
    <cellStyle name="Normal 2 2 2 3 2 3 3 2 3 2" xfId="15699" xr:uid="{00000000-0005-0000-0000-0000381E0000}"/>
    <cellStyle name="Normal 2 2 2 3 2 3 3 2 3 2 2" xfId="31995" xr:uid="{00000000-0005-0000-0000-0000391E0000}"/>
    <cellStyle name="Normal 2 2 2 3 2 3 3 2 3 3" xfId="23849" xr:uid="{00000000-0005-0000-0000-00003A1E0000}"/>
    <cellStyle name="Normal 2 2 2 3 2 3 3 2 4" xfId="10400" xr:uid="{00000000-0005-0000-0000-00003B1E0000}"/>
    <cellStyle name="Normal 2 2 2 3 2 3 3 2 4 2" xfId="26696" xr:uid="{00000000-0005-0000-0000-00003C1E0000}"/>
    <cellStyle name="Normal 2 2 2 3 2 3 3 2 5" xfId="18550" xr:uid="{00000000-0005-0000-0000-00003D1E0000}"/>
    <cellStyle name="Normal 2 2 2 3 2 3 3 3" xfId="3566" xr:uid="{00000000-0005-0000-0000-00003E1E0000}"/>
    <cellStyle name="Normal 2 2 2 3 2 3 3 3 2" xfId="11712" xr:uid="{00000000-0005-0000-0000-00003F1E0000}"/>
    <cellStyle name="Normal 2 2 2 3 2 3 3 3 2 2" xfId="28008" xr:uid="{00000000-0005-0000-0000-0000401E0000}"/>
    <cellStyle name="Normal 2 2 2 3 2 3 3 3 3" xfId="19862" xr:uid="{00000000-0005-0000-0000-0000411E0000}"/>
    <cellStyle name="Normal 2 2 2 3 2 3 3 4" xfId="6143" xr:uid="{00000000-0005-0000-0000-0000421E0000}"/>
    <cellStyle name="Normal 2 2 2 3 2 3 3 4 2" xfId="14289" xr:uid="{00000000-0005-0000-0000-0000431E0000}"/>
    <cellStyle name="Normal 2 2 2 3 2 3 3 4 2 2" xfId="30585" xr:uid="{00000000-0005-0000-0000-0000441E0000}"/>
    <cellStyle name="Normal 2 2 2 3 2 3 3 4 3" xfId="22439" xr:uid="{00000000-0005-0000-0000-0000451E0000}"/>
    <cellStyle name="Normal 2 2 2 3 2 3 3 5" xfId="8990" xr:uid="{00000000-0005-0000-0000-0000461E0000}"/>
    <cellStyle name="Normal 2 2 2 3 2 3 3 5 2" xfId="25286" xr:uid="{00000000-0005-0000-0000-0000471E0000}"/>
    <cellStyle name="Normal 2 2 2 3 2 3 3 6" xfId="17140" xr:uid="{00000000-0005-0000-0000-0000481E0000}"/>
    <cellStyle name="Normal 2 2 2 3 2 3 4" xfId="1549" xr:uid="{00000000-0005-0000-0000-0000491E0000}"/>
    <cellStyle name="Normal 2 2 2 3 2 3 4 2" xfId="4175" xr:uid="{00000000-0005-0000-0000-00004A1E0000}"/>
    <cellStyle name="Normal 2 2 2 3 2 3 4 2 2" xfId="12321" xr:uid="{00000000-0005-0000-0000-00004B1E0000}"/>
    <cellStyle name="Normal 2 2 2 3 2 3 4 2 2 2" xfId="28617" xr:uid="{00000000-0005-0000-0000-00004C1E0000}"/>
    <cellStyle name="Normal 2 2 2 3 2 3 4 2 3" xfId="20471" xr:uid="{00000000-0005-0000-0000-00004D1E0000}"/>
    <cellStyle name="Normal 2 2 2 3 2 3 4 3" xfId="6848" xr:uid="{00000000-0005-0000-0000-00004E1E0000}"/>
    <cellStyle name="Normal 2 2 2 3 2 3 4 3 2" xfId="14994" xr:uid="{00000000-0005-0000-0000-00004F1E0000}"/>
    <cellStyle name="Normal 2 2 2 3 2 3 4 3 2 2" xfId="31290" xr:uid="{00000000-0005-0000-0000-0000501E0000}"/>
    <cellStyle name="Normal 2 2 2 3 2 3 4 3 3" xfId="23144" xr:uid="{00000000-0005-0000-0000-0000511E0000}"/>
    <cellStyle name="Normal 2 2 2 3 2 3 4 4" xfId="9695" xr:uid="{00000000-0005-0000-0000-0000521E0000}"/>
    <cellStyle name="Normal 2 2 2 3 2 3 4 4 2" xfId="25991" xr:uid="{00000000-0005-0000-0000-0000531E0000}"/>
    <cellStyle name="Normal 2 2 2 3 2 3 4 5" xfId="17845" xr:uid="{00000000-0005-0000-0000-0000541E0000}"/>
    <cellStyle name="Normal 2 2 2 3 2 3 5" xfId="2957" xr:uid="{00000000-0005-0000-0000-0000551E0000}"/>
    <cellStyle name="Normal 2 2 2 3 2 3 5 2" xfId="11103" xr:uid="{00000000-0005-0000-0000-0000561E0000}"/>
    <cellStyle name="Normal 2 2 2 3 2 3 5 2 2" xfId="27399" xr:uid="{00000000-0005-0000-0000-0000571E0000}"/>
    <cellStyle name="Normal 2 2 2 3 2 3 5 3" xfId="19253" xr:uid="{00000000-0005-0000-0000-0000581E0000}"/>
    <cellStyle name="Normal 2 2 2 3 2 3 6" xfId="5438" xr:uid="{00000000-0005-0000-0000-0000591E0000}"/>
    <cellStyle name="Normal 2 2 2 3 2 3 6 2" xfId="13584" xr:uid="{00000000-0005-0000-0000-00005A1E0000}"/>
    <cellStyle name="Normal 2 2 2 3 2 3 6 2 2" xfId="29880" xr:uid="{00000000-0005-0000-0000-00005B1E0000}"/>
    <cellStyle name="Normal 2 2 2 3 2 3 6 3" xfId="21734" xr:uid="{00000000-0005-0000-0000-00005C1E0000}"/>
    <cellStyle name="Normal 2 2 2 3 2 3 7" xfId="8285" xr:uid="{00000000-0005-0000-0000-00005D1E0000}"/>
    <cellStyle name="Normal 2 2 2 3 2 3 7 2" xfId="24581" xr:uid="{00000000-0005-0000-0000-00005E1E0000}"/>
    <cellStyle name="Normal 2 2 2 3 2 3 8" xfId="16435" xr:uid="{00000000-0005-0000-0000-00005F1E0000}"/>
    <cellStyle name="Normal 2 2 2 3 2 4" xfId="220" xr:uid="{00000000-0005-0000-0000-0000601E0000}"/>
    <cellStyle name="Normal 2 2 2 3 2 4 2" xfId="564" xr:uid="{00000000-0005-0000-0000-0000611E0000}"/>
    <cellStyle name="Normal 2 2 2 3 2 4 2 2" xfId="1270" xr:uid="{00000000-0005-0000-0000-0000621E0000}"/>
    <cellStyle name="Normal 2 2 2 3 2 4 2 2 2" xfId="2680" xr:uid="{00000000-0005-0000-0000-0000631E0000}"/>
    <cellStyle name="Normal 2 2 2 3 2 4 2 2 2 2" xfId="5154" xr:uid="{00000000-0005-0000-0000-0000641E0000}"/>
    <cellStyle name="Normal 2 2 2 3 2 4 2 2 2 2 2" xfId="13300" xr:uid="{00000000-0005-0000-0000-0000651E0000}"/>
    <cellStyle name="Normal 2 2 2 3 2 4 2 2 2 2 2 2" xfId="29596" xr:uid="{00000000-0005-0000-0000-0000661E0000}"/>
    <cellStyle name="Normal 2 2 2 3 2 4 2 2 2 2 3" xfId="21450" xr:uid="{00000000-0005-0000-0000-0000671E0000}"/>
    <cellStyle name="Normal 2 2 2 3 2 4 2 2 2 3" xfId="7979" xr:uid="{00000000-0005-0000-0000-0000681E0000}"/>
    <cellStyle name="Normal 2 2 2 3 2 4 2 2 2 3 2" xfId="16125" xr:uid="{00000000-0005-0000-0000-0000691E0000}"/>
    <cellStyle name="Normal 2 2 2 3 2 4 2 2 2 3 2 2" xfId="32421" xr:uid="{00000000-0005-0000-0000-00006A1E0000}"/>
    <cellStyle name="Normal 2 2 2 3 2 4 2 2 2 3 3" xfId="24275" xr:uid="{00000000-0005-0000-0000-00006B1E0000}"/>
    <cellStyle name="Normal 2 2 2 3 2 4 2 2 2 4" xfId="10826" xr:uid="{00000000-0005-0000-0000-00006C1E0000}"/>
    <cellStyle name="Normal 2 2 2 3 2 4 2 2 2 4 2" xfId="27122" xr:uid="{00000000-0005-0000-0000-00006D1E0000}"/>
    <cellStyle name="Normal 2 2 2 3 2 4 2 2 2 5" xfId="18976" xr:uid="{00000000-0005-0000-0000-00006E1E0000}"/>
    <cellStyle name="Normal 2 2 2 3 2 4 2 2 3" xfId="3936" xr:uid="{00000000-0005-0000-0000-00006F1E0000}"/>
    <cellStyle name="Normal 2 2 2 3 2 4 2 2 3 2" xfId="12082" xr:uid="{00000000-0005-0000-0000-0000701E0000}"/>
    <cellStyle name="Normal 2 2 2 3 2 4 2 2 3 2 2" xfId="28378" xr:uid="{00000000-0005-0000-0000-0000711E0000}"/>
    <cellStyle name="Normal 2 2 2 3 2 4 2 2 3 3" xfId="20232" xr:uid="{00000000-0005-0000-0000-0000721E0000}"/>
    <cellStyle name="Normal 2 2 2 3 2 4 2 2 4" xfId="6569" xr:uid="{00000000-0005-0000-0000-0000731E0000}"/>
    <cellStyle name="Normal 2 2 2 3 2 4 2 2 4 2" xfId="14715" xr:uid="{00000000-0005-0000-0000-0000741E0000}"/>
    <cellStyle name="Normal 2 2 2 3 2 4 2 2 4 2 2" xfId="31011" xr:uid="{00000000-0005-0000-0000-0000751E0000}"/>
    <cellStyle name="Normal 2 2 2 3 2 4 2 2 4 3" xfId="22865" xr:uid="{00000000-0005-0000-0000-0000761E0000}"/>
    <cellStyle name="Normal 2 2 2 3 2 4 2 2 5" xfId="9416" xr:uid="{00000000-0005-0000-0000-0000771E0000}"/>
    <cellStyle name="Normal 2 2 2 3 2 4 2 2 5 2" xfId="25712" xr:uid="{00000000-0005-0000-0000-0000781E0000}"/>
    <cellStyle name="Normal 2 2 2 3 2 4 2 2 6" xfId="17566" xr:uid="{00000000-0005-0000-0000-0000791E0000}"/>
    <cellStyle name="Normal 2 2 2 3 2 4 2 3" xfId="1975" xr:uid="{00000000-0005-0000-0000-00007A1E0000}"/>
    <cellStyle name="Normal 2 2 2 3 2 4 2 3 2" xfId="4545" xr:uid="{00000000-0005-0000-0000-00007B1E0000}"/>
    <cellStyle name="Normal 2 2 2 3 2 4 2 3 2 2" xfId="12691" xr:uid="{00000000-0005-0000-0000-00007C1E0000}"/>
    <cellStyle name="Normal 2 2 2 3 2 4 2 3 2 2 2" xfId="28987" xr:uid="{00000000-0005-0000-0000-00007D1E0000}"/>
    <cellStyle name="Normal 2 2 2 3 2 4 2 3 2 3" xfId="20841" xr:uid="{00000000-0005-0000-0000-00007E1E0000}"/>
    <cellStyle name="Normal 2 2 2 3 2 4 2 3 3" xfId="7274" xr:uid="{00000000-0005-0000-0000-00007F1E0000}"/>
    <cellStyle name="Normal 2 2 2 3 2 4 2 3 3 2" xfId="15420" xr:uid="{00000000-0005-0000-0000-0000801E0000}"/>
    <cellStyle name="Normal 2 2 2 3 2 4 2 3 3 2 2" xfId="31716" xr:uid="{00000000-0005-0000-0000-0000811E0000}"/>
    <cellStyle name="Normal 2 2 2 3 2 4 2 3 3 3" xfId="23570" xr:uid="{00000000-0005-0000-0000-0000821E0000}"/>
    <cellStyle name="Normal 2 2 2 3 2 4 2 3 4" xfId="10121" xr:uid="{00000000-0005-0000-0000-0000831E0000}"/>
    <cellStyle name="Normal 2 2 2 3 2 4 2 3 4 2" xfId="26417" xr:uid="{00000000-0005-0000-0000-0000841E0000}"/>
    <cellStyle name="Normal 2 2 2 3 2 4 2 3 5" xfId="18271" xr:uid="{00000000-0005-0000-0000-0000851E0000}"/>
    <cellStyle name="Normal 2 2 2 3 2 4 2 4" xfId="3327" xr:uid="{00000000-0005-0000-0000-0000861E0000}"/>
    <cellStyle name="Normal 2 2 2 3 2 4 2 4 2" xfId="11473" xr:uid="{00000000-0005-0000-0000-0000871E0000}"/>
    <cellStyle name="Normal 2 2 2 3 2 4 2 4 2 2" xfId="27769" xr:uid="{00000000-0005-0000-0000-0000881E0000}"/>
    <cellStyle name="Normal 2 2 2 3 2 4 2 4 3" xfId="19623" xr:uid="{00000000-0005-0000-0000-0000891E0000}"/>
    <cellStyle name="Normal 2 2 2 3 2 4 2 5" xfId="5864" xr:uid="{00000000-0005-0000-0000-00008A1E0000}"/>
    <cellStyle name="Normal 2 2 2 3 2 4 2 5 2" xfId="14010" xr:uid="{00000000-0005-0000-0000-00008B1E0000}"/>
    <cellStyle name="Normal 2 2 2 3 2 4 2 5 2 2" xfId="30306" xr:uid="{00000000-0005-0000-0000-00008C1E0000}"/>
    <cellStyle name="Normal 2 2 2 3 2 4 2 5 3" xfId="22160" xr:uid="{00000000-0005-0000-0000-00008D1E0000}"/>
    <cellStyle name="Normal 2 2 2 3 2 4 2 6" xfId="8711" xr:uid="{00000000-0005-0000-0000-00008E1E0000}"/>
    <cellStyle name="Normal 2 2 2 3 2 4 2 6 2" xfId="25007" xr:uid="{00000000-0005-0000-0000-00008F1E0000}"/>
    <cellStyle name="Normal 2 2 2 3 2 4 2 7" xfId="16861" xr:uid="{00000000-0005-0000-0000-0000901E0000}"/>
    <cellStyle name="Normal 2 2 2 3 2 4 3" xfId="926" xr:uid="{00000000-0005-0000-0000-0000911E0000}"/>
    <cellStyle name="Normal 2 2 2 3 2 4 3 2" xfId="2336" xr:uid="{00000000-0005-0000-0000-0000921E0000}"/>
    <cellStyle name="Normal 2 2 2 3 2 4 3 2 2" xfId="4858" xr:uid="{00000000-0005-0000-0000-0000931E0000}"/>
    <cellStyle name="Normal 2 2 2 3 2 4 3 2 2 2" xfId="13004" xr:uid="{00000000-0005-0000-0000-0000941E0000}"/>
    <cellStyle name="Normal 2 2 2 3 2 4 3 2 2 2 2" xfId="29300" xr:uid="{00000000-0005-0000-0000-0000951E0000}"/>
    <cellStyle name="Normal 2 2 2 3 2 4 3 2 2 3" xfId="21154" xr:uid="{00000000-0005-0000-0000-0000961E0000}"/>
    <cellStyle name="Normal 2 2 2 3 2 4 3 2 3" xfId="7635" xr:uid="{00000000-0005-0000-0000-0000971E0000}"/>
    <cellStyle name="Normal 2 2 2 3 2 4 3 2 3 2" xfId="15781" xr:uid="{00000000-0005-0000-0000-0000981E0000}"/>
    <cellStyle name="Normal 2 2 2 3 2 4 3 2 3 2 2" xfId="32077" xr:uid="{00000000-0005-0000-0000-0000991E0000}"/>
    <cellStyle name="Normal 2 2 2 3 2 4 3 2 3 3" xfId="23931" xr:uid="{00000000-0005-0000-0000-00009A1E0000}"/>
    <cellStyle name="Normal 2 2 2 3 2 4 3 2 4" xfId="10482" xr:uid="{00000000-0005-0000-0000-00009B1E0000}"/>
    <cellStyle name="Normal 2 2 2 3 2 4 3 2 4 2" xfId="26778" xr:uid="{00000000-0005-0000-0000-00009C1E0000}"/>
    <cellStyle name="Normal 2 2 2 3 2 4 3 2 5" xfId="18632" xr:uid="{00000000-0005-0000-0000-00009D1E0000}"/>
    <cellStyle name="Normal 2 2 2 3 2 4 3 3" xfId="3640" xr:uid="{00000000-0005-0000-0000-00009E1E0000}"/>
    <cellStyle name="Normal 2 2 2 3 2 4 3 3 2" xfId="11786" xr:uid="{00000000-0005-0000-0000-00009F1E0000}"/>
    <cellStyle name="Normal 2 2 2 3 2 4 3 3 2 2" xfId="28082" xr:uid="{00000000-0005-0000-0000-0000A01E0000}"/>
    <cellStyle name="Normal 2 2 2 3 2 4 3 3 3" xfId="19936" xr:uid="{00000000-0005-0000-0000-0000A11E0000}"/>
    <cellStyle name="Normal 2 2 2 3 2 4 3 4" xfId="6225" xr:uid="{00000000-0005-0000-0000-0000A21E0000}"/>
    <cellStyle name="Normal 2 2 2 3 2 4 3 4 2" xfId="14371" xr:uid="{00000000-0005-0000-0000-0000A31E0000}"/>
    <cellStyle name="Normal 2 2 2 3 2 4 3 4 2 2" xfId="30667" xr:uid="{00000000-0005-0000-0000-0000A41E0000}"/>
    <cellStyle name="Normal 2 2 2 3 2 4 3 4 3" xfId="22521" xr:uid="{00000000-0005-0000-0000-0000A51E0000}"/>
    <cellStyle name="Normal 2 2 2 3 2 4 3 5" xfId="9072" xr:uid="{00000000-0005-0000-0000-0000A61E0000}"/>
    <cellStyle name="Normal 2 2 2 3 2 4 3 5 2" xfId="25368" xr:uid="{00000000-0005-0000-0000-0000A71E0000}"/>
    <cellStyle name="Normal 2 2 2 3 2 4 3 6" xfId="17222" xr:uid="{00000000-0005-0000-0000-0000A81E0000}"/>
    <cellStyle name="Normal 2 2 2 3 2 4 4" xfId="1631" xr:uid="{00000000-0005-0000-0000-0000A91E0000}"/>
    <cellStyle name="Normal 2 2 2 3 2 4 4 2" xfId="4249" xr:uid="{00000000-0005-0000-0000-0000AA1E0000}"/>
    <cellStyle name="Normal 2 2 2 3 2 4 4 2 2" xfId="12395" xr:uid="{00000000-0005-0000-0000-0000AB1E0000}"/>
    <cellStyle name="Normal 2 2 2 3 2 4 4 2 2 2" xfId="28691" xr:uid="{00000000-0005-0000-0000-0000AC1E0000}"/>
    <cellStyle name="Normal 2 2 2 3 2 4 4 2 3" xfId="20545" xr:uid="{00000000-0005-0000-0000-0000AD1E0000}"/>
    <cellStyle name="Normal 2 2 2 3 2 4 4 3" xfId="6930" xr:uid="{00000000-0005-0000-0000-0000AE1E0000}"/>
    <cellStyle name="Normal 2 2 2 3 2 4 4 3 2" xfId="15076" xr:uid="{00000000-0005-0000-0000-0000AF1E0000}"/>
    <cellStyle name="Normal 2 2 2 3 2 4 4 3 2 2" xfId="31372" xr:uid="{00000000-0005-0000-0000-0000B01E0000}"/>
    <cellStyle name="Normal 2 2 2 3 2 4 4 3 3" xfId="23226" xr:uid="{00000000-0005-0000-0000-0000B11E0000}"/>
    <cellStyle name="Normal 2 2 2 3 2 4 4 4" xfId="9777" xr:uid="{00000000-0005-0000-0000-0000B21E0000}"/>
    <cellStyle name="Normal 2 2 2 3 2 4 4 4 2" xfId="26073" xr:uid="{00000000-0005-0000-0000-0000B31E0000}"/>
    <cellStyle name="Normal 2 2 2 3 2 4 4 5" xfId="17927" xr:uid="{00000000-0005-0000-0000-0000B41E0000}"/>
    <cellStyle name="Normal 2 2 2 3 2 4 5" xfId="3031" xr:uid="{00000000-0005-0000-0000-0000B51E0000}"/>
    <cellStyle name="Normal 2 2 2 3 2 4 5 2" xfId="11177" xr:uid="{00000000-0005-0000-0000-0000B61E0000}"/>
    <cellStyle name="Normal 2 2 2 3 2 4 5 2 2" xfId="27473" xr:uid="{00000000-0005-0000-0000-0000B71E0000}"/>
    <cellStyle name="Normal 2 2 2 3 2 4 5 3" xfId="19327" xr:uid="{00000000-0005-0000-0000-0000B81E0000}"/>
    <cellStyle name="Normal 2 2 2 3 2 4 6" xfId="5520" xr:uid="{00000000-0005-0000-0000-0000B91E0000}"/>
    <cellStyle name="Normal 2 2 2 3 2 4 6 2" xfId="13666" xr:uid="{00000000-0005-0000-0000-0000BA1E0000}"/>
    <cellStyle name="Normal 2 2 2 3 2 4 6 2 2" xfId="29962" xr:uid="{00000000-0005-0000-0000-0000BB1E0000}"/>
    <cellStyle name="Normal 2 2 2 3 2 4 6 3" xfId="21816" xr:uid="{00000000-0005-0000-0000-0000BC1E0000}"/>
    <cellStyle name="Normal 2 2 2 3 2 4 7" xfId="8367" xr:uid="{00000000-0005-0000-0000-0000BD1E0000}"/>
    <cellStyle name="Normal 2 2 2 3 2 4 7 2" xfId="24663" xr:uid="{00000000-0005-0000-0000-0000BE1E0000}"/>
    <cellStyle name="Normal 2 2 2 3 2 4 8" xfId="16517" xr:uid="{00000000-0005-0000-0000-0000BF1E0000}"/>
    <cellStyle name="Normal 2 2 2 3 2 5" xfId="302" xr:uid="{00000000-0005-0000-0000-0000C01E0000}"/>
    <cellStyle name="Normal 2 2 2 3 2 5 2" xfId="646" xr:uid="{00000000-0005-0000-0000-0000C11E0000}"/>
    <cellStyle name="Normal 2 2 2 3 2 5 2 2" xfId="1352" xr:uid="{00000000-0005-0000-0000-0000C21E0000}"/>
    <cellStyle name="Normal 2 2 2 3 2 5 2 2 2" xfId="2762" xr:uid="{00000000-0005-0000-0000-0000C31E0000}"/>
    <cellStyle name="Normal 2 2 2 3 2 5 2 2 2 2" xfId="5228" xr:uid="{00000000-0005-0000-0000-0000C41E0000}"/>
    <cellStyle name="Normal 2 2 2 3 2 5 2 2 2 2 2" xfId="13374" xr:uid="{00000000-0005-0000-0000-0000C51E0000}"/>
    <cellStyle name="Normal 2 2 2 3 2 5 2 2 2 2 2 2" xfId="29670" xr:uid="{00000000-0005-0000-0000-0000C61E0000}"/>
    <cellStyle name="Normal 2 2 2 3 2 5 2 2 2 2 3" xfId="21524" xr:uid="{00000000-0005-0000-0000-0000C71E0000}"/>
    <cellStyle name="Normal 2 2 2 3 2 5 2 2 2 3" xfId="8061" xr:uid="{00000000-0005-0000-0000-0000C81E0000}"/>
    <cellStyle name="Normal 2 2 2 3 2 5 2 2 2 3 2" xfId="16207" xr:uid="{00000000-0005-0000-0000-0000C91E0000}"/>
    <cellStyle name="Normal 2 2 2 3 2 5 2 2 2 3 2 2" xfId="32503" xr:uid="{00000000-0005-0000-0000-0000CA1E0000}"/>
    <cellStyle name="Normal 2 2 2 3 2 5 2 2 2 3 3" xfId="24357" xr:uid="{00000000-0005-0000-0000-0000CB1E0000}"/>
    <cellStyle name="Normal 2 2 2 3 2 5 2 2 2 4" xfId="10908" xr:uid="{00000000-0005-0000-0000-0000CC1E0000}"/>
    <cellStyle name="Normal 2 2 2 3 2 5 2 2 2 4 2" xfId="27204" xr:uid="{00000000-0005-0000-0000-0000CD1E0000}"/>
    <cellStyle name="Normal 2 2 2 3 2 5 2 2 2 5" xfId="19058" xr:uid="{00000000-0005-0000-0000-0000CE1E0000}"/>
    <cellStyle name="Normal 2 2 2 3 2 5 2 2 3" xfId="4010" xr:uid="{00000000-0005-0000-0000-0000CF1E0000}"/>
    <cellStyle name="Normal 2 2 2 3 2 5 2 2 3 2" xfId="12156" xr:uid="{00000000-0005-0000-0000-0000D01E0000}"/>
    <cellStyle name="Normal 2 2 2 3 2 5 2 2 3 2 2" xfId="28452" xr:uid="{00000000-0005-0000-0000-0000D11E0000}"/>
    <cellStyle name="Normal 2 2 2 3 2 5 2 2 3 3" xfId="20306" xr:uid="{00000000-0005-0000-0000-0000D21E0000}"/>
    <cellStyle name="Normal 2 2 2 3 2 5 2 2 4" xfId="6651" xr:uid="{00000000-0005-0000-0000-0000D31E0000}"/>
    <cellStyle name="Normal 2 2 2 3 2 5 2 2 4 2" xfId="14797" xr:uid="{00000000-0005-0000-0000-0000D41E0000}"/>
    <cellStyle name="Normal 2 2 2 3 2 5 2 2 4 2 2" xfId="31093" xr:uid="{00000000-0005-0000-0000-0000D51E0000}"/>
    <cellStyle name="Normal 2 2 2 3 2 5 2 2 4 3" xfId="22947" xr:uid="{00000000-0005-0000-0000-0000D61E0000}"/>
    <cellStyle name="Normal 2 2 2 3 2 5 2 2 5" xfId="9498" xr:uid="{00000000-0005-0000-0000-0000D71E0000}"/>
    <cellStyle name="Normal 2 2 2 3 2 5 2 2 5 2" xfId="25794" xr:uid="{00000000-0005-0000-0000-0000D81E0000}"/>
    <cellStyle name="Normal 2 2 2 3 2 5 2 2 6" xfId="17648" xr:uid="{00000000-0005-0000-0000-0000D91E0000}"/>
    <cellStyle name="Normal 2 2 2 3 2 5 2 3" xfId="2057" xr:uid="{00000000-0005-0000-0000-0000DA1E0000}"/>
    <cellStyle name="Normal 2 2 2 3 2 5 2 3 2" xfId="4619" xr:uid="{00000000-0005-0000-0000-0000DB1E0000}"/>
    <cellStyle name="Normal 2 2 2 3 2 5 2 3 2 2" xfId="12765" xr:uid="{00000000-0005-0000-0000-0000DC1E0000}"/>
    <cellStyle name="Normal 2 2 2 3 2 5 2 3 2 2 2" xfId="29061" xr:uid="{00000000-0005-0000-0000-0000DD1E0000}"/>
    <cellStyle name="Normal 2 2 2 3 2 5 2 3 2 3" xfId="20915" xr:uid="{00000000-0005-0000-0000-0000DE1E0000}"/>
    <cellStyle name="Normal 2 2 2 3 2 5 2 3 3" xfId="7356" xr:uid="{00000000-0005-0000-0000-0000DF1E0000}"/>
    <cellStyle name="Normal 2 2 2 3 2 5 2 3 3 2" xfId="15502" xr:uid="{00000000-0005-0000-0000-0000E01E0000}"/>
    <cellStyle name="Normal 2 2 2 3 2 5 2 3 3 2 2" xfId="31798" xr:uid="{00000000-0005-0000-0000-0000E11E0000}"/>
    <cellStyle name="Normal 2 2 2 3 2 5 2 3 3 3" xfId="23652" xr:uid="{00000000-0005-0000-0000-0000E21E0000}"/>
    <cellStyle name="Normal 2 2 2 3 2 5 2 3 4" xfId="10203" xr:uid="{00000000-0005-0000-0000-0000E31E0000}"/>
    <cellStyle name="Normal 2 2 2 3 2 5 2 3 4 2" xfId="26499" xr:uid="{00000000-0005-0000-0000-0000E41E0000}"/>
    <cellStyle name="Normal 2 2 2 3 2 5 2 3 5" xfId="18353" xr:uid="{00000000-0005-0000-0000-0000E51E0000}"/>
    <cellStyle name="Normal 2 2 2 3 2 5 2 4" xfId="3401" xr:uid="{00000000-0005-0000-0000-0000E61E0000}"/>
    <cellStyle name="Normal 2 2 2 3 2 5 2 4 2" xfId="11547" xr:uid="{00000000-0005-0000-0000-0000E71E0000}"/>
    <cellStyle name="Normal 2 2 2 3 2 5 2 4 2 2" xfId="27843" xr:uid="{00000000-0005-0000-0000-0000E81E0000}"/>
    <cellStyle name="Normal 2 2 2 3 2 5 2 4 3" xfId="19697" xr:uid="{00000000-0005-0000-0000-0000E91E0000}"/>
    <cellStyle name="Normal 2 2 2 3 2 5 2 5" xfId="5946" xr:uid="{00000000-0005-0000-0000-0000EA1E0000}"/>
    <cellStyle name="Normal 2 2 2 3 2 5 2 5 2" xfId="14092" xr:uid="{00000000-0005-0000-0000-0000EB1E0000}"/>
    <cellStyle name="Normal 2 2 2 3 2 5 2 5 2 2" xfId="30388" xr:uid="{00000000-0005-0000-0000-0000EC1E0000}"/>
    <cellStyle name="Normal 2 2 2 3 2 5 2 5 3" xfId="22242" xr:uid="{00000000-0005-0000-0000-0000ED1E0000}"/>
    <cellStyle name="Normal 2 2 2 3 2 5 2 6" xfId="8793" xr:uid="{00000000-0005-0000-0000-0000EE1E0000}"/>
    <cellStyle name="Normal 2 2 2 3 2 5 2 6 2" xfId="25089" xr:uid="{00000000-0005-0000-0000-0000EF1E0000}"/>
    <cellStyle name="Normal 2 2 2 3 2 5 2 7" xfId="16943" xr:uid="{00000000-0005-0000-0000-0000F01E0000}"/>
    <cellStyle name="Normal 2 2 2 3 2 5 3" xfId="1008" xr:uid="{00000000-0005-0000-0000-0000F11E0000}"/>
    <cellStyle name="Normal 2 2 2 3 2 5 3 2" xfId="2418" xr:uid="{00000000-0005-0000-0000-0000F21E0000}"/>
    <cellStyle name="Normal 2 2 2 3 2 5 3 2 2" xfId="4932" xr:uid="{00000000-0005-0000-0000-0000F31E0000}"/>
    <cellStyle name="Normal 2 2 2 3 2 5 3 2 2 2" xfId="13078" xr:uid="{00000000-0005-0000-0000-0000F41E0000}"/>
    <cellStyle name="Normal 2 2 2 3 2 5 3 2 2 2 2" xfId="29374" xr:uid="{00000000-0005-0000-0000-0000F51E0000}"/>
    <cellStyle name="Normal 2 2 2 3 2 5 3 2 2 3" xfId="21228" xr:uid="{00000000-0005-0000-0000-0000F61E0000}"/>
    <cellStyle name="Normal 2 2 2 3 2 5 3 2 3" xfId="7717" xr:uid="{00000000-0005-0000-0000-0000F71E0000}"/>
    <cellStyle name="Normal 2 2 2 3 2 5 3 2 3 2" xfId="15863" xr:uid="{00000000-0005-0000-0000-0000F81E0000}"/>
    <cellStyle name="Normal 2 2 2 3 2 5 3 2 3 2 2" xfId="32159" xr:uid="{00000000-0005-0000-0000-0000F91E0000}"/>
    <cellStyle name="Normal 2 2 2 3 2 5 3 2 3 3" xfId="24013" xr:uid="{00000000-0005-0000-0000-0000FA1E0000}"/>
    <cellStyle name="Normal 2 2 2 3 2 5 3 2 4" xfId="10564" xr:uid="{00000000-0005-0000-0000-0000FB1E0000}"/>
    <cellStyle name="Normal 2 2 2 3 2 5 3 2 4 2" xfId="26860" xr:uid="{00000000-0005-0000-0000-0000FC1E0000}"/>
    <cellStyle name="Normal 2 2 2 3 2 5 3 2 5" xfId="18714" xr:uid="{00000000-0005-0000-0000-0000FD1E0000}"/>
    <cellStyle name="Normal 2 2 2 3 2 5 3 3" xfId="3714" xr:uid="{00000000-0005-0000-0000-0000FE1E0000}"/>
    <cellStyle name="Normal 2 2 2 3 2 5 3 3 2" xfId="11860" xr:uid="{00000000-0005-0000-0000-0000FF1E0000}"/>
    <cellStyle name="Normal 2 2 2 3 2 5 3 3 2 2" xfId="28156" xr:uid="{00000000-0005-0000-0000-0000001F0000}"/>
    <cellStyle name="Normal 2 2 2 3 2 5 3 3 3" xfId="20010" xr:uid="{00000000-0005-0000-0000-0000011F0000}"/>
    <cellStyle name="Normal 2 2 2 3 2 5 3 4" xfId="6307" xr:uid="{00000000-0005-0000-0000-0000021F0000}"/>
    <cellStyle name="Normal 2 2 2 3 2 5 3 4 2" xfId="14453" xr:uid="{00000000-0005-0000-0000-0000031F0000}"/>
    <cellStyle name="Normal 2 2 2 3 2 5 3 4 2 2" xfId="30749" xr:uid="{00000000-0005-0000-0000-0000041F0000}"/>
    <cellStyle name="Normal 2 2 2 3 2 5 3 4 3" xfId="22603" xr:uid="{00000000-0005-0000-0000-0000051F0000}"/>
    <cellStyle name="Normal 2 2 2 3 2 5 3 5" xfId="9154" xr:uid="{00000000-0005-0000-0000-0000061F0000}"/>
    <cellStyle name="Normal 2 2 2 3 2 5 3 5 2" xfId="25450" xr:uid="{00000000-0005-0000-0000-0000071F0000}"/>
    <cellStyle name="Normal 2 2 2 3 2 5 3 6" xfId="17304" xr:uid="{00000000-0005-0000-0000-0000081F0000}"/>
    <cellStyle name="Normal 2 2 2 3 2 5 4" xfId="1713" xr:uid="{00000000-0005-0000-0000-0000091F0000}"/>
    <cellStyle name="Normal 2 2 2 3 2 5 4 2" xfId="4323" xr:uid="{00000000-0005-0000-0000-00000A1F0000}"/>
    <cellStyle name="Normal 2 2 2 3 2 5 4 2 2" xfId="12469" xr:uid="{00000000-0005-0000-0000-00000B1F0000}"/>
    <cellStyle name="Normal 2 2 2 3 2 5 4 2 2 2" xfId="28765" xr:uid="{00000000-0005-0000-0000-00000C1F0000}"/>
    <cellStyle name="Normal 2 2 2 3 2 5 4 2 3" xfId="20619" xr:uid="{00000000-0005-0000-0000-00000D1F0000}"/>
    <cellStyle name="Normal 2 2 2 3 2 5 4 3" xfId="7012" xr:uid="{00000000-0005-0000-0000-00000E1F0000}"/>
    <cellStyle name="Normal 2 2 2 3 2 5 4 3 2" xfId="15158" xr:uid="{00000000-0005-0000-0000-00000F1F0000}"/>
    <cellStyle name="Normal 2 2 2 3 2 5 4 3 2 2" xfId="31454" xr:uid="{00000000-0005-0000-0000-0000101F0000}"/>
    <cellStyle name="Normal 2 2 2 3 2 5 4 3 3" xfId="23308" xr:uid="{00000000-0005-0000-0000-0000111F0000}"/>
    <cellStyle name="Normal 2 2 2 3 2 5 4 4" xfId="9859" xr:uid="{00000000-0005-0000-0000-0000121F0000}"/>
    <cellStyle name="Normal 2 2 2 3 2 5 4 4 2" xfId="26155" xr:uid="{00000000-0005-0000-0000-0000131F0000}"/>
    <cellStyle name="Normal 2 2 2 3 2 5 4 5" xfId="18009" xr:uid="{00000000-0005-0000-0000-0000141F0000}"/>
    <cellStyle name="Normal 2 2 2 3 2 5 5" xfId="3105" xr:uid="{00000000-0005-0000-0000-0000151F0000}"/>
    <cellStyle name="Normal 2 2 2 3 2 5 5 2" xfId="11251" xr:uid="{00000000-0005-0000-0000-0000161F0000}"/>
    <cellStyle name="Normal 2 2 2 3 2 5 5 2 2" xfId="27547" xr:uid="{00000000-0005-0000-0000-0000171F0000}"/>
    <cellStyle name="Normal 2 2 2 3 2 5 5 3" xfId="19401" xr:uid="{00000000-0005-0000-0000-0000181F0000}"/>
    <cellStyle name="Normal 2 2 2 3 2 5 6" xfId="5602" xr:uid="{00000000-0005-0000-0000-0000191F0000}"/>
    <cellStyle name="Normal 2 2 2 3 2 5 6 2" xfId="13748" xr:uid="{00000000-0005-0000-0000-00001A1F0000}"/>
    <cellStyle name="Normal 2 2 2 3 2 5 6 2 2" xfId="30044" xr:uid="{00000000-0005-0000-0000-00001B1F0000}"/>
    <cellStyle name="Normal 2 2 2 3 2 5 6 3" xfId="21898" xr:uid="{00000000-0005-0000-0000-00001C1F0000}"/>
    <cellStyle name="Normal 2 2 2 3 2 5 7" xfId="8449" xr:uid="{00000000-0005-0000-0000-00001D1F0000}"/>
    <cellStyle name="Normal 2 2 2 3 2 5 7 2" xfId="24745" xr:uid="{00000000-0005-0000-0000-00001E1F0000}"/>
    <cellStyle name="Normal 2 2 2 3 2 5 8" xfId="16599" xr:uid="{00000000-0005-0000-0000-00001F1F0000}"/>
    <cellStyle name="Normal 2 2 2 3 2 6" xfId="392" xr:uid="{00000000-0005-0000-0000-0000201F0000}"/>
    <cellStyle name="Normal 2 2 2 3 2 6 2" xfId="1098" xr:uid="{00000000-0005-0000-0000-0000211F0000}"/>
    <cellStyle name="Normal 2 2 2 3 2 6 2 2" xfId="2508" xr:uid="{00000000-0005-0000-0000-0000221F0000}"/>
    <cellStyle name="Normal 2 2 2 3 2 6 2 2 2" xfId="5006" xr:uid="{00000000-0005-0000-0000-0000231F0000}"/>
    <cellStyle name="Normal 2 2 2 3 2 6 2 2 2 2" xfId="13152" xr:uid="{00000000-0005-0000-0000-0000241F0000}"/>
    <cellStyle name="Normal 2 2 2 3 2 6 2 2 2 2 2" xfId="29448" xr:uid="{00000000-0005-0000-0000-0000251F0000}"/>
    <cellStyle name="Normal 2 2 2 3 2 6 2 2 2 3" xfId="21302" xr:uid="{00000000-0005-0000-0000-0000261F0000}"/>
    <cellStyle name="Normal 2 2 2 3 2 6 2 2 3" xfId="7807" xr:uid="{00000000-0005-0000-0000-0000271F0000}"/>
    <cellStyle name="Normal 2 2 2 3 2 6 2 2 3 2" xfId="15953" xr:uid="{00000000-0005-0000-0000-0000281F0000}"/>
    <cellStyle name="Normal 2 2 2 3 2 6 2 2 3 2 2" xfId="32249" xr:uid="{00000000-0005-0000-0000-0000291F0000}"/>
    <cellStyle name="Normal 2 2 2 3 2 6 2 2 3 3" xfId="24103" xr:uid="{00000000-0005-0000-0000-00002A1F0000}"/>
    <cellStyle name="Normal 2 2 2 3 2 6 2 2 4" xfId="10654" xr:uid="{00000000-0005-0000-0000-00002B1F0000}"/>
    <cellStyle name="Normal 2 2 2 3 2 6 2 2 4 2" xfId="26950" xr:uid="{00000000-0005-0000-0000-00002C1F0000}"/>
    <cellStyle name="Normal 2 2 2 3 2 6 2 2 5" xfId="18804" xr:uid="{00000000-0005-0000-0000-00002D1F0000}"/>
    <cellStyle name="Normal 2 2 2 3 2 6 2 3" xfId="3788" xr:uid="{00000000-0005-0000-0000-00002E1F0000}"/>
    <cellStyle name="Normal 2 2 2 3 2 6 2 3 2" xfId="11934" xr:uid="{00000000-0005-0000-0000-00002F1F0000}"/>
    <cellStyle name="Normal 2 2 2 3 2 6 2 3 2 2" xfId="28230" xr:uid="{00000000-0005-0000-0000-0000301F0000}"/>
    <cellStyle name="Normal 2 2 2 3 2 6 2 3 3" xfId="20084" xr:uid="{00000000-0005-0000-0000-0000311F0000}"/>
    <cellStyle name="Normal 2 2 2 3 2 6 2 4" xfId="6397" xr:uid="{00000000-0005-0000-0000-0000321F0000}"/>
    <cellStyle name="Normal 2 2 2 3 2 6 2 4 2" xfId="14543" xr:uid="{00000000-0005-0000-0000-0000331F0000}"/>
    <cellStyle name="Normal 2 2 2 3 2 6 2 4 2 2" xfId="30839" xr:uid="{00000000-0005-0000-0000-0000341F0000}"/>
    <cellStyle name="Normal 2 2 2 3 2 6 2 4 3" xfId="22693" xr:uid="{00000000-0005-0000-0000-0000351F0000}"/>
    <cellStyle name="Normal 2 2 2 3 2 6 2 5" xfId="9244" xr:uid="{00000000-0005-0000-0000-0000361F0000}"/>
    <cellStyle name="Normal 2 2 2 3 2 6 2 5 2" xfId="25540" xr:uid="{00000000-0005-0000-0000-0000371F0000}"/>
    <cellStyle name="Normal 2 2 2 3 2 6 2 6" xfId="17394" xr:uid="{00000000-0005-0000-0000-0000381F0000}"/>
    <cellStyle name="Normal 2 2 2 3 2 6 3" xfId="1803" xr:uid="{00000000-0005-0000-0000-0000391F0000}"/>
    <cellStyle name="Normal 2 2 2 3 2 6 3 2" xfId="4397" xr:uid="{00000000-0005-0000-0000-00003A1F0000}"/>
    <cellStyle name="Normal 2 2 2 3 2 6 3 2 2" xfId="12543" xr:uid="{00000000-0005-0000-0000-00003B1F0000}"/>
    <cellStyle name="Normal 2 2 2 3 2 6 3 2 2 2" xfId="28839" xr:uid="{00000000-0005-0000-0000-00003C1F0000}"/>
    <cellStyle name="Normal 2 2 2 3 2 6 3 2 3" xfId="20693" xr:uid="{00000000-0005-0000-0000-00003D1F0000}"/>
    <cellStyle name="Normal 2 2 2 3 2 6 3 3" xfId="7102" xr:uid="{00000000-0005-0000-0000-00003E1F0000}"/>
    <cellStyle name="Normal 2 2 2 3 2 6 3 3 2" xfId="15248" xr:uid="{00000000-0005-0000-0000-00003F1F0000}"/>
    <cellStyle name="Normal 2 2 2 3 2 6 3 3 2 2" xfId="31544" xr:uid="{00000000-0005-0000-0000-0000401F0000}"/>
    <cellStyle name="Normal 2 2 2 3 2 6 3 3 3" xfId="23398" xr:uid="{00000000-0005-0000-0000-0000411F0000}"/>
    <cellStyle name="Normal 2 2 2 3 2 6 3 4" xfId="9949" xr:uid="{00000000-0005-0000-0000-0000421F0000}"/>
    <cellStyle name="Normal 2 2 2 3 2 6 3 4 2" xfId="26245" xr:uid="{00000000-0005-0000-0000-0000431F0000}"/>
    <cellStyle name="Normal 2 2 2 3 2 6 3 5" xfId="18099" xr:uid="{00000000-0005-0000-0000-0000441F0000}"/>
    <cellStyle name="Normal 2 2 2 3 2 6 4" xfId="3179" xr:uid="{00000000-0005-0000-0000-0000451F0000}"/>
    <cellStyle name="Normal 2 2 2 3 2 6 4 2" xfId="11325" xr:uid="{00000000-0005-0000-0000-0000461F0000}"/>
    <cellStyle name="Normal 2 2 2 3 2 6 4 2 2" xfId="27621" xr:uid="{00000000-0005-0000-0000-0000471F0000}"/>
    <cellStyle name="Normal 2 2 2 3 2 6 4 3" xfId="19475" xr:uid="{00000000-0005-0000-0000-0000481F0000}"/>
    <cellStyle name="Normal 2 2 2 3 2 6 5" xfId="5692" xr:uid="{00000000-0005-0000-0000-0000491F0000}"/>
    <cellStyle name="Normal 2 2 2 3 2 6 5 2" xfId="13838" xr:uid="{00000000-0005-0000-0000-00004A1F0000}"/>
    <cellStyle name="Normal 2 2 2 3 2 6 5 2 2" xfId="30134" xr:uid="{00000000-0005-0000-0000-00004B1F0000}"/>
    <cellStyle name="Normal 2 2 2 3 2 6 5 3" xfId="21988" xr:uid="{00000000-0005-0000-0000-00004C1F0000}"/>
    <cellStyle name="Normal 2 2 2 3 2 6 6" xfId="8539" xr:uid="{00000000-0005-0000-0000-00004D1F0000}"/>
    <cellStyle name="Normal 2 2 2 3 2 6 6 2" xfId="24835" xr:uid="{00000000-0005-0000-0000-00004E1F0000}"/>
    <cellStyle name="Normal 2 2 2 3 2 6 7" xfId="16689" xr:uid="{00000000-0005-0000-0000-00004F1F0000}"/>
    <cellStyle name="Normal 2 2 2 3 2 7" xfId="754" xr:uid="{00000000-0005-0000-0000-0000501F0000}"/>
    <cellStyle name="Normal 2 2 2 3 2 7 2" xfId="2164" xr:uid="{00000000-0005-0000-0000-0000511F0000}"/>
    <cellStyle name="Normal 2 2 2 3 2 7 2 2" xfId="4710" xr:uid="{00000000-0005-0000-0000-0000521F0000}"/>
    <cellStyle name="Normal 2 2 2 3 2 7 2 2 2" xfId="12856" xr:uid="{00000000-0005-0000-0000-0000531F0000}"/>
    <cellStyle name="Normal 2 2 2 3 2 7 2 2 2 2" xfId="29152" xr:uid="{00000000-0005-0000-0000-0000541F0000}"/>
    <cellStyle name="Normal 2 2 2 3 2 7 2 2 3" xfId="21006" xr:uid="{00000000-0005-0000-0000-0000551F0000}"/>
    <cellStyle name="Normal 2 2 2 3 2 7 2 3" xfId="7463" xr:uid="{00000000-0005-0000-0000-0000561F0000}"/>
    <cellStyle name="Normal 2 2 2 3 2 7 2 3 2" xfId="15609" xr:uid="{00000000-0005-0000-0000-0000571F0000}"/>
    <cellStyle name="Normal 2 2 2 3 2 7 2 3 2 2" xfId="31905" xr:uid="{00000000-0005-0000-0000-0000581F0000}"/>
    <cellStyle name="Normal 2 2 2 3 2 7 2 3 3" xfId="23759" xr:uid="{00000000-0005-0000-0000-0000591F0000}"/>
    <cellStyle name="Normal 2 2 2 3 2 7 2 4" xfId="10310" xr:uid="{00000000-0005-0000-0000-00005A1F0000}"/>
    <cellStyle name="Normal 2 2 2 3 2 7 2 4 2" xfId="26606" xr:uid="{00000000-0005-0000-0000-00005B1F0000}"/>
    <cellStyle name="Normal 2 2 2 3 2 7 2 5" xfId="18460" xr:uid="{00000000-0005-0000-0000-00005C1F0000}"/>
    <cellStyle name="Normal 2 2 2 3 2 7 3" xfId="3492" xr:uid="{00000000-0005-0000-0000-00005D1F0000}"/>
    <cellStyle name="Normal 2 2 2 3 2 7 3 2" xfId="11638" xr:uid="{00000000-0005-0000-0000-00005E1F0000}"/>
    <cellStyle name="Normal 2 2 2 3 2 7 3 2 2" xfId="27934" xr:uid="{00000000-0005-0000-0000-00005F1F0000}"/>
    <cellStyle name="Normal 2 2 2 3 2 7 3 3" xfId="19788" xr:uid="{00000000-0005-0000-0000-0000601F0000}"/>
    <cellStyle name="Normal 2 2 2 3 2 7 4" xfId="6053" xr:uid="{00000000-0005-0000-0000-0000611F0000}"/>
    <cellStyle name="Normal 2 2 2 3 2 7 4 2" xfId="14199" xr:uid="{00000000-0005-0000-0000-0000621F0000}"/>
    <cellStyle name="Normal 2 2 2 3 2 7 4 2 2" xfId="30495" xr:uid="{00000000-0005-0000-0000-0000631F0000}"/>
    <cellStyle name="Normal 2 2 2 3 2 7 4 3" xfId="22349" xr:uid="{00000000-0005-0000-0000-0000641F0000}"/>
    <cellStyle name="Normal 2 2 2 3 2 7 5" xfId="8900" xr:uid="{00000000-0005-0000-0000-0000651F0000}"/>
    <cellStyle name="Normal 2 2 2 3 2 7 5 2" xfId="25196" xr:uid="{00000000-0005-0000-0000-0000661F0000}"/>
    <cellStyle name="Normal 2 2 2 3 2 7 6" xfId="17050" xr:uid="{00000000-0005-0000-0000-0000671F0000}"/>
    <cellStyle name="Normal 2 2 2 3 2 8" xfId="1459" xr:uid="{00000000-0005-0000-0000-0000681F0000}"/>
    <cellStyle name="Normal 2 2 2 3 2 8 2" xfId="4101" xr:uid="{00000000-0005-0000-0000-0000691F0000}"/>
    <cellStyle name="Normal 2 2 2 3 2 8 2 2" xfId="12247" xr:uid="{00000000-0005-0000-0000-00006A1F0000}"/>
    <cellStyle name="Normal 2 2 2 3 2 8 2 2 2" xfId="28543" xr:uid="{00000000-0005-0000-0000-00006B1F0000}"/>
    <cellStyle name="Normal 2 2 2 3 2 8 2 3" xfId="20397" xr:uid="{00000000-0005-0000-0000-00006C1F0000}"/>
    <cellStyle name="Normal 2 2 2 3 2 8 3" xfId="6758" xr:uid="{00000000-0005-0000-0000-00006D1F0000}"/>
    <cellStyle name="Normal 2 2 2 3 2 8 3 2" xfId="14904" xr:uid="{00000000-0005-0000-0000-00006E1F0000}"/>
    <cellStyle name="Normal 2 2 2 3 2 8 3 2 2" xfId="31200" xr:uid="{00000000-0005-0000-0000-00006F1F0000}"/>
    <cellStyle name="Normal 2 2 2 3 2 8 3 3" xfId="23054" xr:uid="{00000000-0005-0000-0000-0000701F0000}"/>
    <cellStyle name="Normal 2 2 2 3 2 8 4" xfId="9605" xr:uid="{00000000-0005-0000-0000-0000711F0000}"/>
    <cellStyle name="Normal 2 2 2 3 2 8 4 2" xfId="25901" xr:uid="{00000000-0005-0000-0000-0000721F0000}"/>
    <cellStyle name="Normal 2 2 2 3 2 8 5" xfId="17755" xr:uid="{00000000-0005-0000-0000-0000731F0000}"/>
    <cellStyle name="Normal 2 2 2 3 2 9" xfId="2883" xr:uid="{00000000-0005-0000-0000-0000741F0000}"/>
    <cellStyle name="Normal 2 2 2 3 2 9 2" xfId="11029" xr:uid="{00000000-0005-0000-0000-0000751F0000}"/>
    <cellStyle name="Normal 2 2 2 3 2 9 2 2" xfId="27325" xr:uid="{00000000-0005-0000-0000-0000761F0000}"/>
    <cellStyle name="Normal 2 2 2 3 2 9 3" xfId="19179" xr:uid="{00000000-0005-0000-0000-0000771F0000}"/>
    <cellStyle name="Normal 2 2 2 3 3" xfId="70" xr:uid="{00000000-0005-0000-0000-0000781F0000}"/>
    <cellStyle name="Normal 2 2 2 3 3 10" xfId="8217" xr:uid="{00000000-0005-0000-0000-0000791F0000}"/>
    <cellStyle name="Normal 2 2 2 3 3 10 2" xfId="24513" xr:uid="{00000000-0005-0000-0000-00007A1F0000}"/>
    <cellStyle name="Normal 2 2 2 3 3 11" xfId="16367" xr:uid="{00000000-0005-0000-0000-00007B1F0000}"/>
    <cellStyle name="Normal 2 2 2 3 3 2" xfId="160" xr:uid="{00000000-0005-0000-0000-00007C1F0000}"/>
    <cellStyle name="Normal 2 2 2 3 3 2 2" xfId="504" xr:uid="{00000000-0005-0000-0000-00007D1F0000}"/>
    <cellStyle name="Normal 2 2 2 3 3 2 2 2" xfId="1210" xr:uid="{00000000-0005-0000-0000-00007E1F0000}"/>
    <cellStyle name="Normal 2 2 2 3 3 2 2 2 2" xfId="2620" xr:uid="{00000000-0005-0000-0000-00007F1F0000}"/>
    <cellStyle name="Normal 2 2 2 3 3 2 2 2 2 2" xfId="5098" xr:uid="{00000000-0005-0000-0000-0000801F0000}"/>
    <cellStyle name="Normal 2 2 2 3 3 2 2 2 2 2 2" xfId="13244" xr:uid="{00000000-0005-0000-0000-0000811F0000}"/>
    <cellStyle name="Normal 2 2 2 3 3 2 2 2 2 2 2 2" xfId="29540" xr:uid="{00000000-0005-0000-0000-0000821F0000}"/>
    <cellStyle name="Normal 2 2 2 3 3 2 2 2 2 2 3" xfId="21394" xr:uid="{00000000-0005-0000-0000-0000831F0000}"/>
    <cellStyle name="Normal 2 2 2 3 3 2 2 2 2 3" xfId="7919" xr:uid="{00000000-0005-0000-0000-0000841F0000}"/>
    <cellStyle name="Normal 2 2 2 3 3 2 2 2 2 3 2" xfId="16065" xr:uid="{00000000-0005-0000-0000-0000851F0000}"/>
    <cellStyle name="Normal 2 2 2 3 3 2 2 2 2 3 2 2" xfId="32361" xr:uid="{00000000-0005-0000-0000-0000861F0000}"/>
    <cellStyle name="Normal 2 2 2 3 3 2 2 2 2 3 3" xfId="24215" xr:uid="{00000000-0005-0000-0000-0000871F0000}"/>
    <cellStyle name="Normal 2 2 2 3 3 2 2 2 2 4" xfId="10766" xr:uid="{00000000-0005-0000-0000-0000881F0000}"/>
    <cellStyle name="Normal 2 2 2 3 3 2 2 2 2 4 2" xfId="27062" xr:uid="{00000000-0005-0000-0000-0000891F0000}"/>
    <cellStyle name="Normal 2 2 2 3 3 2 2 2 2 5" xfId="18916" xr:uid="{00000000-0005-0000-0000-00008A1F0000}"/>
    <cellStyle name="Normal 2 2 2 3 3 2 2 2 3" xfId="3880" xr:uid="{00000000-0005-0000-0000-00008B1F0000}"/>
    <cellStyle name="Normal 2 2 2 3 3 2 2 2 3 2" xfId="12026" xr:uid="{00000000-0005-0000-0000-00008C1F0000}"/>
    <cellStyle name="Normal 2 2 2 3 3 2 2 2 3 2 2" xfId="28322" xr:uid="{00000000-0005-0000-0000-00008D1F0000}"/>
    <cellStyle name="Normal 2 2 2 3 3 2 2 2 3 3" xfId="20176" xr:uid="{00000000-0005-0000-0000-00008E1F0000}"/>
    <cellStyle name="Normal 2 2 2 3 3 2 2 2 4" xfId="6509" xr:uid="{00000000-0005-0000-0000-00008F1F0000}"/>
    <cellStyle name="Normal 2 2 2 3 3 2 2 2 4 2" xfId="14655" xr:uid="{00000000-0005-0000-0000-0000901F0000}"/>
    <cellStyle name="Normal 2 2 2 3 3 2 2 2 4 2 2" xfId="30951" xr:uid="{00000000-0005-0000-0000-0000911F0000}"/>
    <cellStyle name="Normal 2 2 2 3 3 2 2 2 4 3" xfId="22805" xr:uid="{00000000-0005-0000-0000-0000921F0000}"/>
    <cellStyle name="Normal 2 2 2 3 3 2 2 2 5" xfId="9356" xr:uid="{00000000-0005-0000-0000-0000931F0000}"/>
    <cellStyle name="Normal 2 2 2 3 3 2 2 2 5 2" xfId="25652" xr:uid="{00000000-0005-0000-0000-0000941F0000}"/>
    <cellStyle name="Normal 2 2 2 3 3 2 2 2 6" xfId="17506" xr:uid="{00000000-0005-0000-0000-0000951F0000}"/>
    <cellStyle name="Normal 2 2 2 3 3 2 2 3" xfId="1915" xr:uid="{00000000-0005-0000-0000-0000961F0000}"/>
    <cellStyle name="Normal 2 2 2 3 3 2 2 3 2" xfId="4489" xr:uid="{00000000-0005-0000-0000-0000971F0000}"/>
    <cellStyle name="Normal 2 2 2 3 3 2 2 3 2 2" xfId="12635" xr:uid="{00000000-0005-0000-0000-0000981F0000}"/>
    <cellStyle name="Normal 2 2 2 3 3 2 2 3 2 2 2" xfId="28931" xr:uid="{00000000-0005-0000-0000-0000991F0000}"/>
    <cellStyle name="Normal 2 2 2 3 3 2 2 3 2 3" xfId="20785" xr:uid="{00000000-0005-0000-0000-00009A1F0000}"/>
    <cellStyle name="Normal 2 2 2 3 3 2 2 3 3" xfId="7214" xr:uid="{00000000-0005-0000-0000-00009B1F0000}"/>
    <cellStyle name="Normal 2 2 2 3 3 2 2 3 3 2" xfId="15360" xr:uid="{00000000-0005-0000-0000-00009C1F0000}"/>
    <cellStyle name="Normal 2 2 2 3 3 2 2 3 3 2 2" xfId="31656" xr:uid="{00000000-0005-0000-0000-00009D1F0000}"/>
    <cellStyle name="Normal 2 2 2 3 3 2 2 3 3 3" xfId="23510" xr:uid="{00000000-0005-0000-0000-00009E1F0000}"/>
    <cellStyle name="Normal 2 2 2 3 3 2 2 3 4" xfId="10061" xr:uid="{00000000-0005-0000-0000-00009F1F0000}"/>
    <cellStyle name="Normal 2 2 2 3 3 2 2 3 4 2" xfId="26357" xr:uid="{00000000-0005-0000-0000-0000A01F0000}"/>
    <cellStyle name="Normal 2 2 2 3 3 2 2 3 5" xfId="18211" xr:uid="{00000000-0005-0000-0000-0000A11F0000}"/>
    <cellStyle name="Normal 2 2 2 3 3 2 2 4" xfId="3271" xr:uid="{00000000-0005-0000-0000-0000A21F0000}"/>
    <cellStyle name="Normal 2 2 2 3 3 2 2 4 2" xfId="11417" xr:uid="{00000000-0005-0000-0000-0000A31F0000}"/>
    <cellStyle name="Normal 2 2 2 3 3 2 2 4 2 2" xfId="27713" xr:uid="{00000000-0005-0000-0000-0000A41F0000}"/>
    <cellStyle name="Normal 2 2 2 3 3 2 2 4 3" xfId="19567" xr:uid="{00000000-0005-0000-0000-0000A51F0000}"/>
    <cellStyle name="Normal 2 2 2 3 3 2 2 5" xfId="5804" xr:uid="{00000000-0005-0000-0000-0000A61F0000}"/>
    <cellStyle name="Normal 2 2 2 3 3 2 2 5 2" xfId="13950" xr:uid="{00000000-0005-0000-0000-0000A71F0000}"/>
    <cellStyle name="Normal 2 2 2 3 3 2 2 5 2 2" xfId="30246" xr:uid="{00000000-0005-0000-0000-0000A81F0000}"/>
    <cellStyle name="Normal 2 2 2 3 3 2 2 5 3" xfId="22100" xr:uid="{00000000-0005-0000-0000-0000A91F0000}"/>
    <cellStyle name="Normal 2 2 2 3 3 2 2 6" xfId="8651" xr:uid="{00000000-0005-0000-0000-0000AA1F0000}"/>
    <cellStyle name="Normal 2 2 2 3 3 2 2 6 2" xfId="24947" xr:uid="{00000000-0005-0000-0000-0000AB1F0000}"/>
    <cellStyle name="Normal 2 2 2 3 3 2 2 7" xfId="16801" xr:uid="{00000000-0005-0000-0000-0000AC1F0000}"/>
    <cellStyle name="Normal 2 2 2 3 3 2 3" xfId="866" xr:uid="{00000000-0005-0000-0000-0000AD1F0000}"/>
    <cellStyle name="Normal 2 2 2 3 3 2 3 2" xfId="2276" xr:uid="{00000000-0005-0000-0000-0000AE1F0000}"/>
    <cellStyle name="Normal 2 2 2 3 3 2 3 2 2" xfId="4802" xr:uid="{00000000-0005-0000-0000-0000AF1F0000}"/>
    <cellStyle name="Normal 2 2 2 3 3 2 3 2 2 2" xfId="12948" xr:uid="{00000000-0005-0000-0000-0000B01F0000}"/>
    <cellStyle name="Normal 2 2 2 3 3 2 3 2 2 2 2" xfId="29244" xr:uid="{00000000-0005-0000-0000-0000B11F0000}"/>
    <cellStyle name="Normal 2 2 2 3 3 2 3 2 2 3" xfId="21098" xr:uid="{00000000-0005-0000-0000-0000B21F0000}"/>
    <cellStyle name="Normal 2 2 2 3 3 2 3 2 3" xfId="7575" xr:uid="{00000000-0005-0000-0000-0000B31F0000}"/>
    <cellStyle name="Normal 2 2 2 3 3 2 3 2 3 2" xfId="15721" xr:uid="{00000000-0005-0000-0000-0000B41F0000}"/>
    <cellStyle name="Normal 2 2 2 3 3 2 3 2 3 2 2" xfId="32017" xr:uid="{00000000-0005-0000-0000-0000B51F0000}"/>
    <cellStyle name="Normal 2 2 2 3 3 2 3 2 3 3" xfId="23871" xr:uid="{00000000-0005-0000-0000-0000B61F0000}"/>
    <cellStyle name="Normal 2 2 2 3 3 2 3 2 4" xfId="10422" xr:uid="{00000000-0005-0000-0000-0000B71F0000}"/>
    <cellStyle name="Normal 2 2 2 3 3 2 3 2 4 2" xfId="26718" xr:uid="{00000000-0005-0000-0000-0000B81F0000}"/>
    <cellStyle name="Normal 2 2 2 3 3 2 3 2 5" xfId="18572" xr:uid="{00000000-0005-0000-0000-0000B91F0000}"/>
    <cellStyle name="Normal 2 2 2 3 3 2 3 3" xfId="3584" xr:uid="{00000000-0005-0000-0000-0000BA1F0000}"/>
    <cellStyle name="Normal 2 2 2 3 3 2 3 3 2" xfId="11730" xr:uid="{00000000-0005-0000-0000-0000BB1F0000}"/>
    <cellStyle name="Normal 2 2 2 3 3 2 3 3 2 2" xfId="28026" xr:uid="{00000000-0005-0000-0000-0000BC1F0000}"/>
    <cellStyle name="Normal 2 2 2 3 3 2 3 3 3" xfId="19880" xr:uid="{00000000-0005-0000-0000-0000BD1F0000}"/>
    <cellStyle name="Normal 2 2 2 3 3 2 3 4" xfId="6165" xr:uid="{00000000-0005-0000-0000-0000BE1F0000}"/>
    <cellStyle name="Normal 2 2 2 3 3 2 3 4 2" xfId="14311" xr:uid="{00000000-0005-0000-0000-0000BF1F0000}"/>
    <cellStyle name="Normal 2 2 2 3 3 2 3 4 2 2" xfId="30607" xr:uid="{00000000-0005-0000-0000-0000C01F0000}"/>
    <cellStyle name="Normal 2 2 2 3 3 2 3 4 3" xfId="22461" xr:uid="{00000000-0005-0000-0000-0000C11F0000}"/>
    <cellStyle name="Normal 2 2 2 3 3 2 3 5" xfId="9012" xr:uid="{00000000-0005-0000-0000-0000C21F0000}"/>
    <cellStyle name="Normal 2 2 2 3 3 2 3 5 2" xfId="25308" xr:uid="{00000000-0005-0000-0000-0000C31F0000}"/>
    <cellStyle name="Normal 2 2 2 3 3 2 3 6" xfId="17162" xr:uid="{00000000-0005-0000-0000-0000C41F0000}"/>
    <cellStyle name="Normal 2 2 2 3 3 2 4" xfId="1571" xr:uid="{00000000-0005-0000-0000-0000C51F0000}"/>
    <cellStyle name="Normal 2 2 2 3 3 2 4 2" xfId="4193" xr:uid="{00000000-0005-0000-0000-0000C61F0000}"/>
    <cellStyle name="Normal 2 2 2 3 3 2 4 2 2" xfId="12339" xr:uid="{00000000-0005-0000-0000-0000C71F0000}"/>
    <cellStyle name="Normal 2 2 2 3 3 2 4 2 2 2" xfId="28635" xr:uid="{00000000-0005-0000-0000-0000C81F0000}"/>
    <cellStyle name="Normal 2 2 2 3 3 2 4 2 3" xfId="20489" xr:uid="{00000000-0005-0000-0000-0000C91F0000}"/>
    <cellStyle name="Normal 2 2 2 3 3 2 4 3" xfId="6870" xr:uid="{00000000-0005-0000-0000-0000CA1F0000}"/>
    <cellStyle name="Normal 2 2 2 3 3 2 4 3 2" xfId="15016" xr:uid="{00000000-0005-0000-0000-0000CB1F0000}"/>
    <cellStyle name="Normal 2 2 2 3 3 2 4 3 2 2" xfId="31312" xr:uid="{00000000-0005-0000-0000-0000CC1F0000}"/>
    <cellStyle name="Normal 2 2 2 3 3 2 4 3 3" xfId="23166" xr:uid="{00000000-0005-0000-0000-0000CD1F0000}"/>
    <cellStyle name="Normal 2 2 2 3 3 2 4 4" xfId="9717" xr:uid="{00000000-0005-0000-0000-0000CE1F0000}"/>
    <cellStyle name="Normal 2 2 2 3 3 2 4 4 2" xfId="26013" xr:uid="{00000000-0005-0000-0000-0000CF1F0000}"/>
    <cellStyle name="Normal 2 2 2 3 3 2 4 5" xfId="17867" xr:uid="{00000000-0005-0000-0000-0000D01F0000}"/>
    <cellStyle name="Normal 2 2 2 3 3 2 5" xfId="2975" xr:uid="{00000000-0005-0000-0000-0000D11F0000}"/>
    <cellStyle name="Normal 2 2 2 3 3 2 5 2" xfId="11121" xr:uid="{00000000-0005-0000-0000-0000D21F0000}"/>
    <cellStyle name="Normal 2 2 2 3 3 2 5 2 2" xfId="27417" xr:uid="{00000000-0005-0000-0000-0000D31F0000}"/>
    <cellStyle name="Normal 2 2 2 3 3 2 5 3" xfId="19271" xr:uid="{00000000-0005-0000-0000-0000D41F0000}"/>
    <cellStyle name="Normal 2 2 2 3 3 2 6" xfId="5460" xr:uid="{00000000-0005-0000-0000-0000D51F0000}"/>
    <cellStyle name="Normal 2 2 2 3 3 2 6 2" xfId="13606" xr:uid="{00000000-0005-0000-0000-0000D61F0000}"/>
    <cellStyle name="Normal 2 2 2 3 3 2 6 2 2" xfId="29902" xr:uid="{00000000-0005-0000-0000-0000D71F0000}"/>
    <cellStyle name="Normal 2 2 2 3 3 2 6 3" xfId="21756" xr:uid="{00000000-0005-0000-0000-0000D81F0000}"/>
    <cellStyle name="Normal 2 2 2 3 3 2 7" xfId="8307" xr:uid="{00000000-0005-0000-0000-0000D91F0000}"/>
    <cellStyle name="Normal 2 2 2 3 3 2 7 2" xfId="24603" xr:uid="{00000000-0005-0000-0000-0000DA1F0000}"/>
    <cellStyle name="Normal 2 2 2 3 3 2 8" xfId="16457" xr:uid="{00000000-0005-0000-0000-0000DB1F0000}"/>
    <cellStyle name="Normal 2 2 2 3 3 3" xfId="238" xr:uid="{00000000-0005-0000-0000-0000DC1F0000}"/>
    <cellStyle name="Normal 2 2 2 3 3 3 2" xfId="582" xr:uid="{00000000-0005-0000-0000-0000DD1F0000}"/>
    <cellStyle name="Normal 2 2 2 3 3 3 2 2" xfId="1288" xr:uid="{00000000-0005-0000-0000-0000DE1F0000}"/>
    <cellStyle name="Normal 2 2 2 3 3 3 2 2 2" xfId="2698" xr:uid="{00000000-0005-0000-0000-0000DF1F0000}"/>
    <cellStyle name="Normal 2 2 2 3 3 3 2 2 2 2" xfId="5172" xr:uid="{00000000-0005-0000-0000-0000E01F0000}"/>
    <cellStyle name="Normal 2 2 2 3 3 3 2 2 2 2 2" xfId="13318" xr:uid="{00000000-0005-0000-0000-0000E11F0000}"/>
    <cellStyle name="Normal 2 2 2 3 3 3 2 2 2 2 2 2" xfId="29614" xr:uid="{00000000-0005-0000-0000-0000E21F0000}"/>
    <cellStyle name="Normal 2 2 2 3 3 3 2 2 2 2 3" xfId="21468" xr:uid="{00000000-0005-0000-0000-0000E31F0000}"/>
    <cellStyle name="Normal 2 2 2 3 3 3 2 2 2 3" xfId="7997" xr:uid="{00000000-0005-0000-0000-0000E41F0000}"/>
    <cellStyle name="Normal 2 2 2 3 3 3 2 2 2 3 2" xfId="16143" xr:uid="{00000000-0005-0000-0000-0000E51F0000}"/>
    <cellStyle name="Normal 2 2 2 3 3 3 2 2 2 3 2 2" xfId="32439" xr:uid="{00000000-0005-0000-0000-0000E61F0000}"/>
    <cellStyle name="Normal 2 2 2 3 3 3 2 2 2 3 3" xfId="24293" xr:uid="{00000000-0005-0000-0000-0000E71F0000}"/>
    <cellStyle name="Normal 2 2 2 3 3 3 2 2 2 4" xfId="10844" xr:uid="{00000000-0005-0000-0000-0000E81F0000}"/>
    <cellStyle name="Normal 2 2 2 3 3 3 2 2 2 4 2" xfId="27140" xr:uid="{00000000-0005-0000-0000-0000E91F0000}"/>
    <cellStyle name="Normal 2 2 2 3 3 3 2 2 2 5" xfId="18994" xr:uid="{00000000-0005-0000-0000-0000EA1F0000}"/>
    <cellStyle name="Normal 2 2 2 3 3 3 2 2 3" xfId="3954" xr:uid="{00000000-0005-0000-0000-0000EB1F0000}"/>
    <cellStyle name="Normal 2 2 2 3 3 3 2 2 3 2" xfId="12100" xr:uid="{00000000-0005-0000-0000-0000EC1F0000}"/>
    <cellStyle name="Normal 2 2 2 3 3 3 2 2 3 2 2" xfId="28396" xr:uid="{00000000-0005-0000-0000-0000ED1F0000}"/>
    <cellStyle name="Normal 2 2 2 3 3 3 2 2 3 3" xfId="20250" xr:uid="{00000000-0005-0000-0000-0000EE1F0000}"/>
    <cellStyle name="Normal 2 2 2 3 3 3 2 2 4" xfId="6587" xr:uid="{00000000-0005-0000-0000-0000EF1F0000}"/>
    <cellStyle name="Normal 2 2 2 3 3 3 2 2 4 2" xfId="14733" xr:uid="{00000000-0005-0000-0000-0000F01F0000}"/>
    <cellStyle name="Normal 2 2 2 3 3 3 2 2 4 2 2" xfId="31029" xr:uid="{00000000-0005-0000-0000-0000F11F0000}"/>
    <cellStyle name="Normal 2 2 2 3 3 3 2 2 4 3" xfId="22883" xr:uid="{00000000-0005-0000-0000-0000F21F0000}"/>
    <cellStyle name="Normal 2 2 2 3 3 3 2 2 5" xfId="9434" xr:uid="{00000000-0005-0000-0000-0000F31F0000}"/>
    <cellStyle name="Normal 2 2 2 3 3 3 2 2 5 2" xfId="25730" xr:uid="{00000000-0005-0000-0000-0000F41F0000}"/>
    <cellStyle name="Normal 2 2 2 3 3 3 2 2 6" xfId="17584" xr:uid="{00000000-0005-0000-0000-0000F51F0000}"/>
    <cellStyle name="Normal 2 2 2 3 3 3 2 3" xfId="1993" xr:uid="{00000000-0005-0000-0000-0000F61F0000}"/>
    <cellStyle name="Normal 2 2 2 3 3 3 2 3 2" xfId="4563" xr:uid="{00000000-0005-0000-0000-0000F71F0000}"/>
    <cellStyle name="Normal 2 2 2 3 3 3 2 3 2 2" xfId="12709" xr:uid="{00000000-0005-0000-0000-0000F81F0000}"/>
    <cellStyle name="Normal 2 2 2 3 3 3 2 3 2 2 2" xfId="29005" xr:uid="{00000000-0005-0000-0000-0000F91F0000}"/>
    <cellStyle name="Normal 2 2 2 3 3 3 2 3 2 3" xfId="20859" xr:uid="{00000000-0005-0000-0000-0000FA1F0000}"/>
    <cellStyle name="Normal 2 2 2 3 3 3 2 3 3" xfId="7292" xr:uid="{00000000-0005-0000-0000-0000FB1F0000}"/>
    <cellStyle name="Normal 2 2 2 3 3 3 2 3 3 2" xfId="15438" xr:uid="{00000000-0005-0000-0000-0000FC1F0000}"/>
    <cellStyle name="Normal 2 2 2 3 3 3 2 3 3 2 2" xfId="31734" xr:uid="{00000000-0005-0000-0000-0000FD1F0000}"/>
    <cellStyle name="Normal 2 2 2 3 3 3 2 3 3 3" xfId="23588" xr:uid="{00000000-0005-0000-0000-0000FE1F0000}"/>
    <cellStyle name="Normal 2 2 2 3 3 3 2 3 4" xfId="10139" xr:uid="{00000000-0005-0000-0000-0000FF1F0000}"/>
    <cellStyle name="Normal 2 2 2 3 3 3 2 3 4 2" xfId="26435" xr:uid="{00000000-0005-0000-0000-000000200000}"/>
    <cellStyle name="Normal 2 2 2 3 3 3 2 3 5" xfId="18289" xr:uid="{00000000-0005-0000-0000-000001200000}"/>
    <cellStyle name="Normal 2 2 2 3 3 3 2 4" xfId="3345" xr:uid="{00000000-0005-0000-0000-000002200000}"/>
    <cellStyle name="Normal 2 2 2 3 3 3 2 4 2" xfId="11491" xr:uid="{00000000-0005-0000-0000-000003200000}"/>
    <cellStyle name="Normal 2 2 2 3 3 3 2 4 2 2" xfId="27787" xr:uid="{00000000-0005-0000-0000-000004200000}"/>
    <cellStyle name="Normal 2 2 2 3 3 3 2 4 3" xfId="19641" xr:uid="{00000000-0005-0000-0000-000005200000}"/>
    <cellStyle name="Normal 2 2 2 3 3 3 2 5" xfId="5882" xr:uid="{00000000-0005-0000-0000-000006200000}"/>
    <cellStyle name="Normal 2 2 2 3 3 3 2 5 2" xfId="14028" xr:uid="{00000000-0005-0000-0000-000007200000}"/>
    <cellStyle name="Normal 2 2 2 3 3 3 2 5 2 2" xfId="30324" xr:uid="{00000000-0005-0000-0000-000008200000}"/>
    <cellStyle name="Normal 2 2 2 3 3 3 2 5 3" xfId="22178" xr:uid="{00000000-0005-0000-0000-000009200000}"/>
    <cellStyle name="Normal 2 2 2 3 3 3 2 6" xfId="8729" xr:uid="{00000000-0005-0000-0000-00000A200000}"/>
    <cellStyle name="Normal 2 2 2 3 3 3 2 6 2" xfId="25025" xr:uid="{00000000-0005-0000-0000-00000B200000}"/>
    <cellStyle name="Normal 2 2 2 3 3 3 2 7" xfId="16879" xr:uid="{00000000-0005-0000-0000-00000C200000}"/>
    <cellStyle name="Normal 2 2 2 3 3 3 3" xfId="944" xr:uid="{00000000-0005-0000-0000-00000D200000}"/>
    <cellStyle name="Normal 2 2 2 3 3 3 3 2" xfId="2354" xr:uid="{00000000-0005-0000-0000-00000E200000}"/>
    <cellStyle name="Normal 2 2 2 3 3 3 3 2 2" xfId="4876" xr:uid="{00000000-0005-0000-0000-00000F200000}"/>
    <cellStyle name="Normal 2 2 2 3 3 3 3 2 2 2" xfId="13022" xr:uid="{00000000-0005-0000-0000-000010200000}"/>
    <cellStyle name="Normal 2 2 2 3 3 3 3 2 2 2 2" xfId="29318" xr:uid="{00000000-0005-0000-0000-000011200000}"/>
    <cellStyle name="Normal 2 2 2 3 3 3 3 2 2 3" xfId="21172" xr:uid="{00000000-0005-0000-0000-000012200000}"/>
    <cellStyle name="Normal 2 2 2 3 3 3 3 2 3" xfId="7653" xr:uid="{00000000-0005-0000-0000-000013200000}"/>
    <cellStyle name="Normal 2 2 2 3 3 3 3 2 3 2" xfId="15799" xr:uid="{00000000-0005-0000-0000-000014200000}"/>
    <cellStyle name="Normal 2 2 2 3 3 3 3 2 3 2 2" xfId="32095" xr:uid="{00000000-0005-0000-0000-000015200000}"/>
    <cellStyle name="Normal 2 2 2 3 3 3 3 2 3 3" xfId="23949" xr:uid="{00000000-0005-0000-0000-000016200000}"/>
    <cellStyle name="Normal 2 2 2 3 3 3 3 2 4" xfId="10500" xr:uid="{00000000-0005-0000-0000-000017200000}"/>
    <cellStyle name="Normal 2 2 2 3 3 3 3 2 4 2" xfId="26796" xr:uid="{00000000-0005-0000-0000-000018200000}"/>
    <cellStyle name="Normal 2 2 2 3 3 3 3 2 5" xfId="18650" xr:uid="{00000000-0005-0000-0000-000019200000}"/>
    <cellStyle name="Normal 2 2 2 3 3 3 3 3" xfId="3658" xr:uid="{00000000-0005-0000-0000-00001A200000}"/>
    <cellStyle name="Normal 2 2 2 3 3 3 3 3 2" xfId="11804" xr:uid="{00000000-0005-0000-0000-00001B200000}"/>
    <cellStyle name="Normal 2 2 2 3 3 3 3 3 2 2" xfId="28100" xr:uid="{00000000-0005-0000-0000-00001C200000}"/>
    <cellStyle name="Normal 2 2 2 3 3 3 3 3 3" xfId="19954" xr:uid="{00000000-0005-0000-0000-00001D200000}"/>
    <cellStyle name="Normal 2 2 2 3 3 3 3 4" xfId="6243" xr:uid="{00000000-0005-0000-0000-00001E200000}"/>
    <cellStyle name="Normal 2 2 2 3 3 3 3 4 2" xfId="14389" xr:uid="{00000000-0005-0000-0000-00001F200000}"/>
    <cellStyle name="Normal 2 2 2 3 3 3 3 4 2 2" xfId="30685" xr:uid="{00000000-0005-0000-0000-000020200000}"/>
    <cellStyle name="Normal 2 2 2 3 3 3 3 4 3" xfId="22539" xr:uid="{00000000-0005-0000-0000-000021200000}"/>
    <cellStyle name="Normal 2 2 2 3 3 3 3 5" xfId="9090" xr:uid="{00000000-0005-0000-0000-000022200000}"/>
    <cellStyle name="Normal 2 2 2 3 3 3 3 5 2" xfId="25386" xr:uid="{00000000-0005-0000-0000-000023200000}"/>
    <cellStyle name="Normal 2 2 2 3 3 3 3 6" xfId="17240" xr:uid="{00000000-0005-0000-0000-000024200000}"/>
    <cellStyle name="Normal 2 2 2 3 3 3 4" xfId="1649" xr:uid="{00000000-0005-0000-0000-000025200000}"/>
    <cellStyle name="Normal 2 2 2 3 3 3 4 2" xfId="4267" xr:uid="{00000000-0005-0000-0000-000026200000}"/>
    <cellStyle name="Normal 2 2 2 3 3 3 4 2 2" xfId="12413" xr:uid="{00000000-0005-0000-0000-000027200000}"/>
    <cellStyle name="Normal 2 2 2 3 3 3 4 2 2 2" xfId="28709" xr:uid="{00000000-0005-0000-0000-000028200000}"/>
    <cellStyle name="Normal 2 2 2 3 3 3 4 2 3" xfId="20563" xr:uid="{00000000-0005-0000-0000-000029200000}"/>
    <cellStyle name="Normal 2 2 2 3 3 3 4 3" xfId="6948" xr:uid="{00000000-0005-0000-0000-00002A200000}"/>
    <cellStyle name="Normal 2 2 2 3 3 3 4 3 2" xfId="15094" xr:uid="{00000000-0005-0000-0000-00002B200000}"/>
    <cellStyle name="Normal 2 2 2 3 3 3 4 3 2 2" xfId="31390" xr:uid="{00000000-0005-0000-0000-00002C200000}"/>
    <cellStyle name="Normal 2 2 2 3 3 3 4 3 3" xfId="23244" xr:uid="{00000000-0005-0000-0000-00002D200000}"/>
    <cellStyle name="Normal 2 2 2 3 3 3 4 4" xfId="9795" xr:uid="{00000000-0005-0000-0000-00002E200000}"/>
    <cellStyle name="Normal 2 2 2 3 3 3 4 4 2" xfId="26091" xr:uid="{00000000-0005-0000-0000-00002F200000}"/>
    <cellStyle name="Normal 2 2 2 3 3 3 4 5" xfId="17945" xr:uid="{00000000-0005-0000-0000-000030200000}"/>
    <cellStyle name="Normal 2 2 2 3 3 3 5" xfId="3049" xr:uid="{00000000-0005-0000-0000-000031200000}"/>
    <cellStyle name="Normal 2 2 2 3 3 3 5 2" xfId="11195" xr:uid="{00000000-0005-0000-0000-000032200000}"/>
    <cellStyle name="Normal 2 2 2 3 3 3 5 2 2" xfId="27491" xr:uid="{00000000-0005-0000-0000-000033200000}"/>
    <cellStyle name="Normal 2 2 2 3 3 3 5 3" xfId="19345" xr:uid="{00000000-0005-0000-0000-000034200000}"/>
    <cellStyle name="Normal 2 2 2 3 3 3 6" xfId="5538" xr:uid="{00000000-0005-0000-0000-000035200000}"/>
    <cellStyle name="Normal 2 2 2 3 3 3 6 2" xfId="13684" xr:uid="{00000000-0005-0000-0000-000036200000}"/>
    <cellStyle name="Normal 2 2 2 3 3 3 6 2 2" xfId="29980" xr:uid="{00000000-0005-0000-0000-000037200000}"/>
    <cellStyle name="Normal 2 2 2 3 3 3 6 3" xfId="21834" xr:uid="{00000000-0005-0000-0000-000038200000}"/>
    <cellStyle name="Normal 2 2 2 3 3 3 7" xfId="8385" xr:uid="{00000000-0005-0000-0000-000039200000}"/>
    <cellStyle name="Normal 2 2 2 3 3 3 7 2" xfId="24681" xr:uid="{00000000-0005-0000-0000-00003A200000}"/>
    <cellStyle name="Normal 2 2 2 3 3 3 8" xfId="16535" xr:uid="{00000000-0005-0000-0000-00003B200000}"/>
    <cellStyle name="Normal 2 2 2 3 3 4" xfId="324" xr:uid="{00000000-0005-0000-0000-00003C200000}"/>
    <cellStyle name="Normal 2 2 2 3 3 4 2" xfId="668" xr:uid="{00000000-0005-0000-0000-00003D200000}"/>
    <cellStyle name="Normal 2 2 2 3 3 4 2 2" xfId="1374" xr:uid="{00000000-0005-0000-0000-00003E200000}"/>
    <cellStyle name="Normal 2 2 2 3 3 4 2 2 2" xfId="2784" xr:uid="{00000000-0005-0000-0000-00003F200000}"/>
    <cellStyle name="Normal 2 2 2 3 3 4 2 2 2 2" xfId="5246" xr:uid="{00000000-0005-0000-0000-000040200000}"/>
    <cellStyle name="Normal 2 2 2 3 3 4 2 2 2 2 2" xfId="13392" xr:uid="{00000000-0005-0000-0000-000041200000}"/>
    <cellStyle name="Normal 2 2 2 3 3 4 2 2 2 2 2 2" xfId="29688" xr:uid="{00000000-0005-0000-0000-000042200000}"/>
    <cellStyle name="Normal 2 2 2 3 3 4 2 2 2 2 3" xfId="21542" xr:uid="{00000000-0005-0000-0000-000043200000}"/>
    <cellStyle name="Normal 2 2 2 3 3 4 2 2 2 3" xfId="8083" xr:uid="{00000000-0005-0000-0000-000044200000}"/>
    <cellStyle name="Normal 2 2 2 3 3 4 2 2 2 3 2" xfId="16229" xr:uid="{00000000-0005-0000-0000-000045200000}"/>
    <cellStyle name="Normal 2 2 2 3 3 4 2 2 2 3 2 2" xfId="32525" xr:uid="{00000000-0005-0000-0000-000046200000}"/>
    <cellStyle name="Normal 2 2 2 3 3 4 2 2 2 3 3" xfId="24379" xr:uid="{00000000-0005-0000-0000-000047200000}"/>
    <cellStyle name="Normal 2 2 2 3 3 4 2 2 2 4" xfId="10930" xr:uid="{00000000-0005-0000-0000-000048200000}"/>
    <cellStyle name="Normal 2 2 2 3 3 4 2 2 2 4 2" xfId="27226" xr:uid="{00000000-0005-0000-0000-000049200000}"/>
    <cellStyle name="Normal 2 2 2 3 3 4 2 2 2 5" xfId="19080" xr:uid="{00000000-0005-0000-0000-00004A200000}"/>
    <cellStyle name="Normal 2 2 2 3 3 4 2 2 3" xfId="4028" xr:uid="{00000000-0005-0000-0000-00004B200000}"/>
    <cellStyle name="Normal 2 2 2 3 3 4 2 2 3 2" xfId="12174" xr:uid="{00000000-0005-0000-0000-00004C200000}"/>
    <cellStyle name="Normal 2 2 2 3 3 4 2 2 3 2 2" xfId="28470" xr:uid="{00000000-0005-0000-0000-00004D200000}"/>
    <cellStyle name="Normal 2 2 2 3 3 4 2 2 3 3" xfId="20324" xr:uid="{00000000-0005-0000-0000-00004E200000}"/>
    <cellStyle name="Normal 2 2 2 3 3 4 2 2 4" xfId="6673" xr:uid="{00000000-0005-0000-0000-00004F200000}"/>
    <cellStyle name="Normal 2 2 2 3 3 4 2 2 4 2" xfId="14819" xr:uid="{00000000-0005-0000-0000-000050200000}"/>
    <cellStyle name="Normal 2 2 2 3 3 4 2 2 4 2 2" xfId="31115" xr:uid="{00000000-0005-0000-0000-000051200000}"/>
    <cellStyle name="Normal 2 2 2 3 3 4 2 2 4 3" xfId="22969" xr:uid="{00000000-0005-0000-0000-000052200000}"/>
    <cellStyle name="Normal 2 2 2 3 3 4 2 2 5" xfId="9520" xr:uid="{00000000-0005-0000-0000-000053200000}"/>
    <cellStyle name="Normal 2 2 2 3 3 4 2 2 5 2" xfId="25816" xr:uid="{00000000-0005-0000-0000-000054200000}"/>
    <cellStyle name="Normal 2 2 2 3 3 4 2 2 6" xfId="17670" xr:uid="{00000000-0005-0000-0000-000055200000}"/>
    <cellStyle name="Normal 2 2 2 3 3 4 2 3" xfId="2079" xr:uid="{00000000-0005-0000-0000-000056200000}"/>
    <cellStyle name="Normal 2 2 2 3 3 4 2 3 2" xfId="4637" xr:uid="{00000000-0005-0000-0000-000057200000}"/>
    <cellStyle name="Normal 2 2 2 3 3 4 2 3 2 2" xfId="12783" xr:uid="{00000000-0005-0000-0000-000058200000}"/>
    <cellStyle name="Normal 2 2 2 3 3 4 2 3 2 2 2" xfId="29079" xr:uid="{00000000-0005-0000-0000-000059200000}"/>
    <cellStyle name="Normal 2 2 2 3 3 4 2 3 2 3" xfId="20933" xr:uid="{00000000-0005-0000-0000-00005A200000}"/>
    <cellStyle name="Normal 2 2 2 3 3 4 2 3 3" xfId="7378" xr:uid="{00000000-0005-0000-0000-00005B200000}"/>
    <cellStyle name="Normal 2 2 2 3 3 4 2 3 3 2" xfId="15524" xr:uid="{00000000-0005-0000-0000-00005C200000}"/>
    <cellStyle name="Normal 2 2 2 3 3 4 2 3 3 2 2" xfId="31820" xr:uid="{00000000-0005-0000-0000-00005D200000}"/>
    <cellStyle name="Normal 2 2 2 3 3 4 2 3 3 3" xfId="23674" xr:uid="{00000000-0005-0000-0000-00005E200000}"/>
    <cellStyle name="Normal 2 2 2 3 3 4 2 3 4" xfId="10225" xr:uid="{00000000-0005-0000-0000-00005F200000}"/>
    <cellStyle name="Normal 2 2 2 3 3 4 2 3 4 2" xfId="26521" xr:uid="{00000000-0005-0000-0000-000060200000}"/>
    <cellStyle name="Normal 2 2 2 3 3 4 2 3 5" xfId="18375" xr:uid="{00000000-0005-0000-0000-000061200000}"/>
    <cellStyle name="Normal 2 2 2 3 3 4 2 4" xfId="3419" xr:uid="{00000000-0005-0000-0000-000062200000}"/>
    <cellStyle name="Normal 2 2 2 3 3 4 2 4 2" xfId="11565" xr:uid="{00000000-0005-0000-0000-000063200000}"/>
    <cellStyle name="Normal 2 2 2 3 3 4 2 4 2 2" xfId="27861" xr:uid="{00000000-0005-0000-0000-000064200000}"/>
    <cellStyle name="Normal 2 2 2 3 3 4 2 4 3" xfId="19715" xr:uid="{00000000-0005-0000-0000-000065200000}"/>
    <cellStyle name="Normal 2 2 2 3 3 4 2 5" xfId="5968" xr:uid="{00000000-0005-0000-0000-000066200000}"/>
    <cellStyle name="Normal 2 2 2 3 3 4 2 5 2" xfId="14114" xr:uid="{00000000-0005-0000-0000-000067200000}"/>
    <cellStyle name="Normal 2 2 2 3 3 4 2 5 2 2" xfId="30410" xr:uid="{00000000-0005-0000-0000-000068200000}"/>
    <cellStyle name="Normal 2 2 2 3 3 4 2 5 3" xfId="22264" xr:uid="{00000000-0005-0000-0000-000069200000}"/>
    <cellStyle name="Normal 2 2 2 3 3 4 2 6" xfId="8815" xr:uid="{00000000-0005-0000-0000-00006A200000}"/>
    <cellStyle name="Normal 2 2 2 3 3 4 2 6 2" xfId="25111" xr:uid="{00000000-0005-0000-0000-00006B200000}"/>
    <cellStyle name="Normal 2 2 2 3 3 4 2 7" xfId="16965" xr:uid="{00000000-0005-0000-0000-00006C200000}"/>
    <cellStyle name="Normal 2 2 2 3 3 4 3" xfId="1030" xr:uid="{00000000-0005-0000-0000-00006D200000}"/>
    <cellStyle name="Normal 2 2 2 3 3 4 3 2" xfId="2440" xr:uid="{00000000-0005-0000-0000-00006E200000}"/>
    <cellStyle name="Normal 2 2 2 3 3 4 3 2 2" xfId="4950" xr:uid="{00000000-0005-0000-0000-00006F200000}"/>
    <cellStyle name="Normal 2 2 2 3 3 4 3 2 2 2" xfId="13096" xr:uid="{00000000-0005-0000-0000-000070200000}"/>
    <cellStyle name="Normal 2 2 2 3 3 4 3 2 2 2 2" xfId="29392" xr:uid="{00000000-0005-0000-0000-000071200000}"/>
    <cellStyle name="Normal 2 2 2 3 3 4 3 2 2 3" xfId="21246" xr:uid="{00000000-0005-0000-0000-000072200000}"/>
    <cellStyle name="Normal 2 2 2 3 3 4 3 2 3" xfId="7739" xr:uid="{00000000-0005-0000-0000-000073200000}"/>
    <cellStyle name="Normal 2 2 2 3 3 4 3 2 3 2" xfId="15885" xr:uid="{00000000-0005-0000-0000-000074200000}"/>
    <cellStyle name="Normal 2 2 2 3 3 4 3 2 3 2 2" xfId="32181" xr:uid="{00000000-0005-0000-0000-000075200000}"/>
    <cellStyle name="Normal 2 2 2 3 3 4 3 2 3 3" xfId="24035" xr:uid="{00000000-0005-0000-0000-000076200000}"/>
    <cellStyle name="Normal 2 2 2 3 3 4 3 2 4" xfId="10586" xr:uid="{00000000-0005-0000-0000-000077200000}"/>
    <cellStyle name="Normal 2 2 2 3 3 4 3 2 4 2" xfId="26882" xr:uid="{00000000-0005-0000-0000-000078200000}"/>
    <cellStyle name="Normal 2 2 2 3 3 4 3 2 5" xfId="18736" xr:uid="{00000000-0005-0000-0000-000079200000}"/>
    <cellStyle name="Normal 2 2 2 3 3 4 3 3" xfId="3732" xr:uid="{00000000-0005-0000-0000-00007A200000}"/>
    <cellStyle name="Normal 2 2 2 3 3 4 3 3 2" xfId="11878" xr:uid="{00000000-0005-0000-0000-00007B200000}"/>
    <cellStyle name="Normal 2 2 2 3 3 4 3 3 2 2" xfId="28174" xr:uid="{00000000-0005-0000-0000-00007C200000}"/>
    <cellStyle name="Normal 2 2 2 3 3 4 3 3 3" xfId="20028" xr:uid="{00000000-0005-0000-0000-00007D200000}"/>
    <cellStyle name="Normal 2 2 2 3 3 4 3 4" xfId="6329" xr:uid="{00000000-0005-0000-0000-00007E200000}"/>
    <cellStyle name="Normal 2 2 2 3 3 4 3 4 2" xfId="14475" xr:uid="{00000000-0005-0000-0000-00007F200000}"/>
    <cellStyle name="Normal 2 2 2 3 3 4 3 4 2 2" xfId="30771" xr:uid="{00000000-0005-0000-0000-000080200000}"/>
    <cellStyle name="Normal 2 2 2 3 3 4 3 4 3" xfId="22625" xr:uid="{00000000-0005-0000-0000-000081200000}"/>
    <cellStyle name="Normal 2 2 2 3 3 4 3 5" xfId="9176" xr:uid="{00000000-0005-0000-0000-000082200000}"/>
    <cellStyle name="Normal 2 2 2 3 3 4 3 5 2" xfId="25472" xr:uid="{00000000-0005-0000-0000-000083200000}"/>
    <cellStyle name="Normal 2 2 2 3 3 4 3 6" xfId="17326" xr:uid="{00000000-0005-0000-0000-000084200000}"/>
    <cellStyle name="Normal 2 2 2 3 3 4 4" xfId="1735" xr:uid="{00000000-0005-0000-0000-000085200000}"/>
    <cellStyle name="Normal 2 2 2 3 3 4 4 2" xfId="4341" xr:uid="{00000000-0005-0000-0000-000086200000}"/>
    <cellStyle name="Normal 2 2 2 3 3 4 4 2 2" xfId="12487" xr:uid="{00000000-0005-0000-0000-000087200000}"/>
    <cellStyle name="Normal 2 2 2 3 3 4 4 2 2 2" xfId="28783" xr:uid="{00000000-0005-0000-0000-000088200000}"/>
    <cellStyle name="Normal 2 2 2 3 3 4 4 2 3" xfId="20637" xr:uid="{00000000-0005-0000-0000-000089200000}"/>
    <cellStyle name="Normal 2 2 2 3 3 4 4 3" xfId="7034" xr:uid="{00000000-0005-0000-0000-00008A200000}"/>
    <cellStyle name="Normal 2 2 2 3 3 4 4 3 2" xfId="15180" xr:uid="{00000000-0005-0000-0000-00008B200000}"/>
    <cellStyle name="Normal 2 2 2 3 3 4 4 3 2 2" xfId="31476" xr:uid="{00000000-0005-0000-0000-00008C200000}"/>
    <cellStyle name="Normal 2 2 2 3 3 4 4 3 3" xfId="23330" xr:uid="{00000000-0005-0000-0000-00008D200000}"/>
    <cellStyle name="Normal 2 2 2 3 3 4 4 4" xfId="9881" xr:uid="{00000000-0005-0000-0000-00008E200000}"/>
    <cellStyle name="Normal 2 2 2 3 3 4 4 4 2" xfId="26177" xr:uid="{00000000-0005-0000-0000-00008F200000}"/>
    <cellStyle name="Normal 2 2 2 3 3 4 4 5" xfId="18031" xr:uid="{00000000-0005-0000-0000-000090200000}"/>
    <cellStyle name="Normal 2 2 2 3 3 4 5" xfId="3123" xr:uid="{00000000-0005-0000-0000-000091200000}"/>
    <cellStyle name="Normal 2 2 2 3 3 4 5 2" xfId="11269" xr:uid="{00000000-0005-0000-0000-000092200000}"/>
    <cellStyle name="Normal 2 2 2 3 3 4 5 2 2" xfId="27565" xr:uid="{00000000-0005-0000-0000-000093200000}"/>
    <cellStyle name="Normal 2 2 2 3 3 4 5 3" xfId="19419" xr:uid="{00000000-0005-0000-0000-000094200000}"/>
    <cellStyle name="Normal 2 2 2 3 3 4 6" xfId="5624" xr:uid="{00000000-0005-0000-0000-000095200000}"/>
    <cellStyle name="Normal 2 2 2 3 3 4 6 2" xfId="13770" xr:uid="{00000000-0005-0000-0000-000096200000}"/>
    <cellStyle name="Normal 2 2 2 3 3 4 6 2 2" xfId="30066" xr:uid="{00000000-0005-0000-0000-000097200000}"/>
    <cellStyle name="Normal 2 2 2 3 3 4 6 3" xfId="21920" xr:uid="{00000000-0005-0000-0000-000098200000}"/>
    <cellStyle name="Normal 2 2 2 3 3 4 7" xfId="8471" xr:uid="{00000000-0005-0000-0000-000099200000}"/>
    <cellStyle name="Normal 2 2 2 3 3 4 7 2" xfId="24767" xr:uid="{00000000-0005-0000-0000-00009A200000}"/>
    <cellStyle name="Normal 2 2 2 3 3 4 8" xfId="16621" xr:uid="{00000000-0005-0000-0000-00009B200000}"/>
    <cellStyle name="Normal 2 2 2 3 3 5" xfId="414" xr:uid="{00000000-0005-0000-0000-00009C200000}"/>
    <cellStyle name="Normal 2 2 2 3 3 5 2" xfId="1120" xr:uid="{00000000-0005-0000-0000-00009D200000}"/>
    <cellStyle name="Normal 2 2 2 3 3 5 2 2" xfId="2530" xr:uid="{00000000-0005-0000-0000-00009E200000}"/>
    <cellStyle name="Normal 2 2 2 3 3 5 2 2 2" xfId="5024" xr:uid="{00000000-0005-0000-0000-00009F200000}"/>
    <cellStyle name="Normal 2 2 2 3 3 5 2 2 2 2" xfId="13170" xr:uid="{00000000-0005-0000-0000-0000A0200000}"/>
    <cellStyle name="Normal 2 2 2 3 3 5 2 2 2 2 2" xfId="29466" xr:uid="{00000000-0005-0000-0000-0000A1200000}"/>
    <cellStyle name="Normal 2 2 2 3 3 5 2 2 2 3" xfId="21320" xr:uid="{00000000-0005-0000-0000-0000A2200000}"/>
    <cellStyle name="Normal 2 2 2 3 3 5 2 2 3" xfId="7829" xr:uid="{00000000-0005-0000-0000-0000A3200000}"/>
    <cellStyle name="Normal 2 2 2 3 3 5 2 2 3 2" xfId="15975" xr:uid="{00000000-0005-0000-0000-0000A4200000}"/>
    <cellStyle name="Normal 2 2 2 3 3 5 2 2 3 2 2" xfId="32271" xr:uid="{00000000-0005-0000-0000-0000A5200000}"/>
    <cellStyle name="Normal 2 2 2 3 3 5 2 2 3 3" xfId="24125" xr:uid="{00000000-0005-0000-0000-0000A6200000}"/>
    <cellStyle name="Normal 2 2 2 3 3 5 2 2 4" xfId="10676" xr:uid="{00000000-0005-0000-0000-0000A7200000}"/>
    <cellStyle name="Normal 2 2 2 3 3 5 2 2 4 2" xfId="26972" xr:uid="{00000000-0005-0000-0000-0000A8200000}"/>
    <cellStyle name="Normal 2 2 2 3 3 5 2 2 5" xfId="18826" xr:uid="{00000000-0005-0000-0000-0000A9200000}"/>
    <cellStyle name="Normal 2 2 2 3 3 5 2 3" xfId="3806" xr:uid="{00000000-0005-0000-0000-0000AA200000}"/>
    <cellStyle name="Normal 2 2 2 3 3 5 2 3 2" xfId="11952" xr:uid="{00000000-0005-0000-0000-0000AB200000}"/>
    <cellStyle name="Normal 2 2 2 3 3 5 2 3 2 2" xfId="28248" xr:uid="{00000000-0005-0000-0000-0000AC200000}"/>
    <cellStyle name="Normal 2 2 2 3 3 5 2 3 3" xfId="20102" xr:uid="{00000000-0005-0000-0000-0000AD200000}"/>
    <cellStyle name="Normal 2 2 2 3 3 5 2 4" xfId="6419" xr:uid="{00000000-0005-0000-0000-0000AE200000}"/>
    <cellStyle name="Normal 2 2 2 3 3 5 2 4 2" xfId="14565" xr:uid="{00000000-0005-0000-0000-0000AF200000}"/>
    <cellStyle name="Normal 2 2 2 3 3 5 2 4 2 2" xfId="30861" xr:uid="{00000000-0005-0000-0000-0000B0200000}"/>
    <cellStyle name="Normal 2 2 2 3 3 5 2 4 3" xfId="22715" xr:uid="{00000000-0005-0000-0000-0000B1200000}"/>
    <cellStyle name="Normal 2 2 2 3 3 5 2 5" xfId="9266" xr:uid="{00000000-0005-0000-0000-0000B2200000}"/>
    <cellStyle name="Normal 2 2 2 3 3 5 2 5 2" xfId="25562" xr:uid="{00000000-0005-0000-0000-0000B3200000}"/>
    <cellStyle name="Normal 2 2 2 3 3 5 2 6" xfId="17416" xr:uid="{00000000-0005-0000-0000-0000B4200000}"/>
    <cellStyle name="Normal 2 2 2 3 3 5 3" xfId="1825" xr:uid="{00000000-0005-0000-0000-0000B5200000}"/>
    <cellStyle name="Normal 2 2 2 3 3 5 3 2" xfId="4415" xr:uid="{00000000-0005-0000-0000-0000B6200000}"/>
    <cellStyle name="Normal 2 2 2 3 3 5 3 2 2" xfId="12561" xr:uid="{00000000-0005-0000-0000-0000B7200000}"/>
    <cellStyle name="Normal 2 2 2 3 3 5 3 2 2 2" xfId="28857" xr:uid="{00000000-0005-0000-0000-0000B8200000}"/>
    <cellStyle name="Normal 2 2 2 3 3 5 3 2 3" xfId="20711" xr:uid="{00000000-0005-0000-0000-0000B9200000}"/>
    <cellStyle name="Normal 2 2 2 3 3 5 3 3" xfId="7124" xr:uid="{00000000-0005-0000-0000-0000BA200000}"/>
    <cellStyle name="Normal 2 2 2 3 3 5 3 3 2" xfId="15270" xr:uid="{00000000-0005-0000-0000-0000BB200000}"/>
    <cellStyle name="Normal 2 2 2 3 3 5 3 3 2 2" xfId="31566" xr:uid="{00000000-0005-0000-0000-0000BC200000}"/>
    <cellStyle name="Normal 2 2 2 3 3 5 3 3 3" xfId="23420" xr:uid="{00000000-0005-0000-0000-0000BD200000}"/>
    <cellStyle name="Normal 2 2 2 3 3 5 3 4" xfId="9971" xr:uid="{00000000-0005-0000-0000-0000BE200000}"/>
    <cellStyle name="Normal 2 2 2 3 3 5 3 4 2" xfId="26267" xr:uid="{00000000-0005-0000-0000-0000BF200000}"/>
    <cellStyle name="Normal 2 2 2 3 3 5 3 5" xfId="18121" xr:uid="{00000000-0005-0000-0000-0000C0200000}"/>
    <cellStyle name="Normal 2 2 2 3 3 5 4" xfId="3197" xr:uid="{00000000-0005-0000-0000-0000C1200000}"/>
    <cellStyle name="Normal 2 2 2 3 3 5 4 2" xfId="11343" xr:uid="{00000000-0005-0000-0000-0000C2200000}"/>
    <cellStyle name="Normal 2 2 2 3 3 5 4 2 2" xfId="27639" xr:uid="{00000000-0005-0000-0000-0000C3200000}"/>
    <cellStyle name="Normal 2 2 2 3 3 5 4 3" xfId="19493" xr:uid="{00000000-0005-0000-0000-0000C4200000}"/>
    <cellStyle name="Normal 2 2 2 3 3 5 5" xfId="5714" xr:uid="{00000000-0005-0000-0000-0000C5200000}"/>
    <cellStyle name="Normal 2 2 2 3 3 5 5 2" xfId="13860" xr:uid="{00000000-0005-0000-0000-0000C6200000}"/>
    <cellStyle name="Normal 2 2 2 3 3 5 5 2 2" xfId="30156" xr:uid="{00000000-0005-0000-0000-0000C7200000}"/>
    <cellStyle name="Normal 2 2 2 3 3 5 5 3" xfId="22010" xr:uid="{00000000-0005-0000-0000-0000C8200000}"/>
    <cellStyle name="Normal 2 2 2 3 3 5 6" xfId="8561" xr:uid="{00000000-0005-0000-0000-0000C9200000}"/>
    <cellStyle name="Normal 2 2 2 3 3 5 6 2" xfId="24857" xr:uid="{00000000-0005-0000-0000-0000CA200000}"/>
    <cellStyle name="Normal 2 2 2 3 3 5 7" xfId="16711" xr:uid="{00000000-0005-0000-0000-0000CB200000}"/>
    <cellStyle name="Normal 2 2 2 3 3 6" xfId="776" xr:uid="{00000000-0005-0000-0000-0000CC200000}"/>
    <cellStyle name="Normal 2 2 2 3 3 6 2" xfId="2186" xr:uid="{00000000-0005-0000-0000-0000CD200000}"/>
    <cellStyle name="Normal 2 2 2 3 3 6 2 2" xfId="4728" xr:uid="{00000000-0005-0000-0000-0000CE200000}"/>
    <cellStyle name="Normal 2 2 2 3 3 6 2 2 2" xfId="12874" xr:uid="{00000000-0005-0000-0000-0000CF200000}"/>
    <cellStyle name="Normal 2 2 2 3 3 6 2 2 2 2" xfId="29170" xr:uid="{00000000-0005-0000-0000-0000D0200000}"/>
    <cellStyle name="Normal 2 2 2 3 3 6 2 2 3" xfId="21024" xr:uid="{00000000-0005-0000-0000-0000D1200000}"/>
    <cellStyle name="Normal 2 2 2 3 3 6 2 3" xfId="7485" xr:uid="{00000000-0005-0000-0000-0000D2200000}"/>
    <cellStyle name="Normal 2 2 2 3 3 6 2 3 2" xfId="15631" xr:uid="{00000000-0005-0000-0000-0000D3200000}"/>
    <cellStyle name="Normal 2 2 2 3 3 6 2 3 2 2" xfId="31927" xr:uid="{00000000-0005-0000-0000-0000D4200000}"/>
    <cellStyle name="Normal 2 2 2 3 3 6 2 3 3" xfId="23781" xr:uid="{00000000-0005-0000-0000-0000D5200000}"/>
    <cellStyle name="Normal 2 2 2 3 3 6 2 4" xfId="10332" xr:uid="{00000000-0005-0000-0000-0000D6200000}"/>
    <cellStyle name="Normal 2 2 2 3 3 6 2 4 2" xfId="26628" xr:uid="{00000000-0005-0000-0000-0000D7200000}"/>
    <cellStyle name="Normal 2 2 2 3 3 6 2 5" xfId="18482" xr:uid="{00000000-0005-0000-0000-0000D8200000}"/>
    <cellStyle name="Normal 2 2 2 3 3 6 3" xfId="3510" xr:uid="{00000000-0005-0000-0000-0000D9200000}"/>
    <cellStyle name="Normal 2 2 2 3 3 6 3 2" xfId="11656" xr:uid="{00000000-0005-0000-0000-0000DA200000}"/>
    <cellStyle name="Normal 2 2 2 3 3 6 3 2 2" xfId="27952" xr:uid="{00000000-0005-0000-0000-0000DB200000}"/>
    <cellStyle name="Normal 2 2 2 3 3 6 3 3" xfId="19806" xr:uid="{00000000-0005-0000-0000-0000DC200000}"/>
    <cellStyle name="Normal 2 2 2 3 3 6 4" xfId="6075" xr:uid="{00000000-0005-0000-0000-0000DD200000}"/>
    <cellStyle name="Normal 2 2 2 3 3 6 4 2" xfId="14221" xr:uid="{00000000-0005-0000-0000-0000DE200000}"/>
    <cellStyle name="Normal 2 2 2 3 3 6 4 2 2" xfId="30517" xr:uid="{00000000-0005-0000-0000-0000DF200000}"/>
    <cellStyle name="Normal 2 2 2 3 3 6 4 3" xfId="22371" xr:uid="{00000000-0005-0000-0000-0000E0200000}"/>
    <cellStyle name="Normal 2 2 2 3 3 6 5" xfId="8922" xr:uid="{00000000-0005-0000-0000-0000E1200000}"/>
    <cellStyle name="Normal 2 2 2 3 3 6 5 2" xfId="25218" xr:uid="{00000000-0005-0000-0000-0000E2200000}"/>
    <cellStyle name="Normal 2 2 2 3 3 6 6" xfId="17072" xr:uid="{00000000-0005-0000-0000-0000E3200000}"/>
    <cellStyle name="Normal 2 2 2 3 3 7" xfId="1481" xr:uid="{00000000-0005-0000-0000-0000E4200000}"/>
    <cellStyle name="Normal 2 2 2 3 3 7 2" xfId="4119" xr:uid="{00000000-0005-0000-0000-0000E5200000}"/>
    <cellStyle name="Normal 2 2 2 3 3 7 2 2" xfId="12265" xr:uid="{00000000-0005-0000-0000-0000E6200000}"/>
    <cellStyle name="Normal 2 2 2 3 3 7 2 2 2" xfId="28561" xr:uid="{00000000-0005-0000-0000-0000E7200000}"/>
    <cellStyle name="Normal 2 2 2 3 3 7 2 3" xfId="20415" xr:uid="{00000000-0005-0000-0000-0000E8200000}"/>
    <cellStyle name="Normal 2 2 2 3 3 7 3" xfId="6780" xr:uid="{00000000-0005-0000-0000-0000E9200000}"/>
    <cellStyle name="Normal 2 2 2 3 3 7 3 2" xfId="14926" xr:uid="{00000000-0005-0000-0000-0000EA200000}"/>
    <cellStyle name="Normal 2 2 2 3 3 7 3 2 2" xfId="31222" xr:uid="{00000000-0005-0000-0000-0000EB200000}"/>
    <cellStyle name="Normal 2 2 2 3 3 7 3 3" xfId="23076" xr:uid="{00000000-0005-0000-0000-0000EC200000}"/>
    <cellStyle name="Normal 2 2 2 3 3 7 4" xfId="9627" xr:uid="{00000000-0005-0000-0000-0000ED200000}"/>
    <cellStyle name="Normal 2 2 2 3 3 7 4 2" xfId="25923" xr:uid="{00000000-0005-0000-0000-0000EE200000}"/>
    <cellStyle name="Normal 2 2 2 3 3 7 5" xfId="17777" xr:uid="{00000000-0005-0000-0000-0000EF200000}"/>
    <cellStyle name="Normal 2 2 2 3 3 8" xfId="2901" xr:uid="{00000000-0005-0000-0000-0000F0200000}"/>
    <cellStyle name="Normal 2 2 2 3 3 8 2" xfId="11047" xr:uid="{00000000-0005-0000-0000-0000F1200000}"/>
    <cellStyle name="Normal 2 2 2 3 3 8 2 2" xfId="27343" xr:uid="{00000000-0005-0000-0000-0000F2200000}"/>
    <cellStyle name="Normal 2 2 2 3 3 8 3" xfId="19197" xr:uid="{00000000-0005-0000-0000-0000F3200000}"/>
    <cellStyle name="Normal 2 2 2 3 3 9" xfId="5370" xr:uid="{00000000-0005-0000-0000-0000F4200000}"/>
    <cellStyle name="Normal 2 2 2 3 3 9 2" xfId="13516" xr:uid="{00000000-0005-0000-0000-0000F5200000}"/>
    <cellStyle name="Normal 2 2 2 3 3 9 2 2" xfId="29812" xr:uid="{00000000-0005-0000-0000-0000F6200000}"/>
    <cellStyle name="Normal 2 2 2 3 3 9 3" xfId="21666" xr:uid="{00000000-0005-0000-0000-0000F7200000}"/>
    <cellStyle name="Normal 2 2 2 3 4" xfId="116" xr:uid="{00000000-0005-0000-0000-0000F8200000}"/>
    <cellStyle name="Normal 2 2 2 3 4 2" xfId="460" xr:uid="{00000000-0005-0000-0000-0000F9200000}"/>
    <cellStyle name="Normal 2 2 2 3 4 2 2" xfId="1166" xr:uid="{00000000-0005-0000-0000-0000FA200000}"/>
    <cellStyle name="Normal 2 2 2 3 4 2 2 2" xfId="2576" xr:uid="{00000000-0005-0000-0000-0000FB200000}"/>
    <cellStyle name="Normal 2 2 2 3 4 2 2 2 2" xfId="5062" xr:uid="{00000000-0005-0000-0000-0000FC200000}"/>
    <cellStyle name="Normal 2 2 2 3 4 2 2 2 2 2" xfId="13208" xr:uid="{00000000-0005-0000-0000-0000FD200000}"/>
    <cellStyle name="Normal 2 2 2 3 4 2 2 2 2 2 2" xfId="29504" xr:uid="{00000000-0005-0000-0000-0000FE200000}"/>
    <cellStyle name="Normal 2 2 2 3 4 2 2 2 2 3" xfId="21358" xr:uid="{00000000-0005-0000-0000-0000FF200000}"/>
    <cellStyle name="Normal 2 2 2 3 4 2 2 2 3" xfId="7875" xr:uid="{00000000-0005-0000-0000-000000210000}"/>
    <cellStyle name="Normal 2 2 2 3 4 2 2 2 3 2" xfId="16021" xr:uid="{00000000-0005-0000-0000-000001210000}"/>
    <cellStyle name="Normal 2 2 2 3 4 2 2 2 3 2 2" xfId="32317" xr:uid="{00000000-0005-0000-0000-000002210000}"/>
    <cellStyle name="Normal 2 2 2 3 4 2 2 2 3 3" xfId="24171" xr:uid="{00000000-0005-0000-0000-000003210000}"/>
    <cellStyle name="Normal 2 2 2 3 4 2 2 2 4" xfId="10722" xr:uid="{00000000-0005-0000-0000-000004210000}"/>
    <cellStyle name="Normal 2 2 2 3 4 2 2 2 4 2" xfId="27018" xr:uid="{00000000-0005-0000-0000-000005210000}"/>
    <cellStyle name="Normal 2 2 2 3 4 2 2 2 5" xfId="18872" xr:uid="{00000000-0005-0000-0000-000006210000}"/>
    <cellStyle name="Normal 2 2 2 3 4 2 2 3" xfId="3844" xr:uid="{00000000-0005-0000-0000-000007210000}"/>
    <cellStyle name="Normal 2 2 2 3 4 2 2 3 2" xfId="11990" xr:uid="{00000000-0005-0000-0000-000008210000}"/>
    <cellStyle name="Normal 2 2 2 3 4 2 2 3 2 2" xfId="28286" xr:uid="{00000000-0005-0000-0000-000009210000}"/>
    <cellStyle name="Normal 2 2 2 3 4 2 2 3 3" xfId="20140" xr:uid="{00000000-0005-0000-0000-00000A210000}"/>
    <cellStyle name="Normal 2 2 2 3 4 2 2 4" xfId="6465" xr:uid="{00000000-0005-0000-0000-00000B210000}"/>
    <cellStyle name="Normal 2 2 2 3 4 2 2 4 2" xfId="14611" xr:uid="{00000000-0005-0000-0000-00000C210000}"/>
    <cellStyle name="Normal 2 2 2 3 4 2 2 4 2 2" xfId="30907" xr:uid="{00000000-0005-0000-0000-00000D210000}"/>
    <cellStyle name="Normal 2 2 2 3 4 2 2 4 3" xfId="22761" xr:uid="{00000000-0005-0000-0000-00000E210000}"/>
    <cellStyle name="Normal 2 2 2 3 4 2 2 5" xfId="9312" xr:uid="{00000000-0005-0000-0000-00000F210000}"/>
    <cellStyle name="Normal 2 2 2 3 4 2 2 5 2" xfId="25608" xr:uid="{00000000-0005-0000-0000-000010210000}"/>
    <cellStyle name="Normal 2 2 2 3 4 2 2 6" xfId="17462" xr:uid="{00000000-0005-0000-0000-000011210000}"/>
    <cellStyle name="Normal 2 2 2 3 4 2 3" xfId="1871" xr:uid="{00000000-0005-0000-0000-000012210000}"/>
    <cellStyle name="Normal 2 2 2 3 4 2 3 2" xfId="4453" xr:uid="{00000000-0005-0000-0000-000013210000}"/>
    <cellStyle name="Normal 2 2 2 3 4 2 3 2 2" xfId="12599" xr:uid="{00000000-0005-0000-0000-000014210000}"/>
    <cellStyle name="Normal 2 2 2 3 4 2 3 2 2 2" xfId="28895" xr:uid="{00000000-0005-0000-0000-000015210000}"/>
    <cellStyle name="Normal 2 2 2 3 4 2 3 2 3" xfId="20749" xr:uid="{00000000-0005-0000-0000-000016210000}"/>
    <cellStyle name="Normal 2 2 2 3 4 2 3 3" xfId="7170" xr:uid="{00000000-0005-0000-0000-000017210000}"/>
    <cellStyle name="Normal 2 2 2 3 4 2 3 3 2" xfId="15316" xr:uid="{00000000-0005-0000-0000-000018210000}"/>
    <cellStyle name="Normal 2 2 2 3 4 2 3 3 2 2" xfId="31612" xr:uid="{00000000-0005-0000-0000-000019210000}"/>
    <cellStyle name="Normal 2 2 2 3 4 2 3 3 3" xfId="23466" xr:uid="{00000000-0005-0000-0000-00001A210000}"/>
    <cellStyle name="Normal 2 2 2 3 4 2 3 4" xfId="10017" xr:uid="{00000000-0005-0000-0000-00001B210000}"/>
    <cellStyle name="Normal 2 2 2 3 4 2 3 4 2" xfId="26313" xr:uid="{00000000-0005-0000-0000-00001C210000}"/>
    <cellStyle name="Normal 2 2 2 3 4 2 3 5" xfId="18167" xr:uid="{00000000-0005-0000-0000-00001D210000}"/>
    <cellStyle name="Normal 2 2 2 3 4 2 4" xfId="3235" xr:uid="{00000000-0005-0000-0000-00001E210000}"/>
    <cellStyle name="Normal 2 2 2 3 4 2 4 2" xfId="11381" xr:uid="{00000000-0005-0000-0000-00001F210000}"/>
    <cellStyle name="Normal 2 2 2 3 4 2 4 2 2" xfId="27677" xr:uid="{00000000-0005-0000-0000-000020210000}"/>
    <cellStyle name="Normal 2 2 2 3 4 2 4 3" xfId="19531" xr:uid="{00000000-0005-0000-0000-000021210000}"/>
    <cellStyle name="Normal 2 2 2 3 4 2 5" xfId="5760" xr:uid="{00000000-0005-0000-0000-000022210000}"/>
    <cellStyle name="Normal 2 2 2 3 4 2 5 2" xfId="13906" xr:uid="{00000000-0005-0000-0000-000023210000}"/>
    <cellStyle name="Normal 2 2 2 3 4 2 5 2 2" xfId="30202" xr:uid="{00000000-0005-0000-0000-000024210000}"/>
    <cellStyle name="Normal 2 2 2 3 4 2 5 3" xfId="22056" xr:uid="{00000000-0005-0000-0000-000025210000}"/>
    <cellStyle name="Normal 2 2 2 3 4 2 6" xfId="8607" xr:uid="{00000000-0005-0000-0000-000026210000}"/>
    <cellStyle name="Normal 2 2 2 3 4 2 6 2" xfId="24903" xr:uid="{00000000-0005-0000-0000-000027210000}"/>
    <cellStyle name="Normal 2 2 2 3 4 2 7" xfId="16757" xr:uid="{00000000-0005-0000-0000-000028210000}"/>
    <cellStyle name="Normal 2 2 2 3 4 3" xfId="822" xr:uid="{00000000-0005-0000-0000-000029210000}"/>
    <cellStyle name="Normal 2 2 2 3 4 3 2" xfId="2232" xr:uid="{00000000-0005-0000-0000-00002A210000}"/>
    <cellStyle name="Normal 2 2 2 3 4 3 2 2" xfId="4766" xr:uid="{00000000-0005-0000-0000-00002B210000}"/>
    <cellStyle name="Normal 2 2 2 3 4 3 2 2 2" xfId="12912" xr:uid="{00000000-0005-0000-0000-00002C210000}"/>
    <cellStyle name="Normal 2 2 2 3 4 3 2 2 2 2" xfId="29208" xr:uid="{00000000-0005-0000-0000-00002D210000}"/>
    <cellStyle name="Normal 2 2 2 3 4 3 2 2 3" xfId="21062" xr:uid="{00000000-0005-0000-0000-00002E210000}"/>
    <cellStyle name="Normal 2 2 2 3 4 3 2 3" xfId="7531" xr:uid="{00000000-0005-0000-0000-00002F210000}"/>
    <cellStyle name="Normal 2 2 2 3 4 3 2 3 2" xfId="15677" xr:uid="{00000000-0005-0000-0000-000030210000}"/>
    <cellStyle name="Normal 2 2 2 3 4 3 2 3 2 2" xfId="31973" xr:uid="{00000000-0005-0000-0000-000031210000}"/>
    <cellStyle name="Normal 2 2 2 3 4 3 2 3 3" xfId="23827" xr:uid="{00000000-0005-0000-0000-000032210000}"/>
    <cellStyle name="Normal 2 2 2 3 4 3 2 4" xfId="10378" xr:uid="{00000000-0005-0000-0000-000033210000}"/>
    <cellStyle name="Normal 2 2 2 3 4 3 2 4 2" xfId="26674" xr:uid="{00000000-0005-0000-0000-000034210000}"/>
    <cellStyle name="Normal 2 2 2 3 4 3 2 5" xfId="18528" xr:uid="{00000000-0005-0000-0000-000035210000}"/>
    <cellStyle name="Normal 2 2 2 3 4 3 3" xfId="3548" xr:uid="{00000000-0005-0000-0000-000036210000}"/>
    <cellStyle name="Normal 2 2 2 3 4 3 3 2" xfId="11694" xr:uid="{00000000-0005-0000-0000-000037210000}"/>
    <cellStyle name="Normal 2 2 2 3 4 3 3 2 2" xfId="27990" xr:uid="{00000000-0005-0000-0000-000038210000}"/>
    <cellStyle name="Normal 2 2 2 3 4 3 3 3" xfId="19844" xr:uid="{00000000-0005-0000-0000-000039210000}"/>
    <cellStyle name="Normal 2 2 2 3 4 3 4" xfId="6121" xr:uid="{00000000-0005-0000-0000-00003A210000}"/>
    <cellStyle name="Normal 2 2 2 3 4 3 4 2" xfId="14267" xr:uid="{00000000-0005-0000-0000-00003B210000}"/>
    <cellStyle name="Normal 2 2 2 3 4 3 4 2 2" xfId="30563" xr:uid="{00000000-0005-0000-0000-00003C210000}"/>
    <cellStyle name="Normal 2 2 2 3 4 3 4 3" xfId="22417" xr:uid="{00000000-0005-0000-0000-00003D210000}"/>
    <cellStyle name="Normal 2 2 2 3 4 3 5" xfId="8968" xr:uid="{00000000-0005-0000-0000-00003E210000}"/>
    <cellStyle name="Normal 2 2 2 3 4 3 5 2" xfId="25264" xr:uid="{00000000-0005-0000-0000-00003F210000}"/>
    <cellStyle name="Normal 2 2 2 3 4 3 6" xfId="17118" xr:uid="{00000000-0005-0000-0000-000040210000}"/>
    <cellStyle name="Normal 2 2 2 3 4 4" xfId="1527" xr:uid="{00000000-0005-0000-0000-000041210000}"/>
    <cellStyle name="Normal 2 2 2 3 4 4 2" xfId="4157" xr:uid="{00000000-0005-0000-0000-000042210000}"/>
    <cellStyle name="Normal 2 2 2 3 4 4 2 2" xfId="12303" xr:uid="{00000000-0005-0000-0000-000043210000}"/>
    <cellStyle name="Normal 2 2 2 3 4 4 2 2 2" xfId="28599" xr:uid="{00000000-0005-0000-0000-000044210000}"/>
    <cellStyle name="Normal 2 2 2 3 4 4 2 3" xfId="20453" xr:uid="{00000000-0005-0000-0000-000045210000}"/>
    <cellStyle name="Normal 2 2 2 3 4 4 3" xfId="6826" xr:uid="{00000000-0005-0000-0000-000046210000}"/>
    <cellStyle name="Normal 2 2 2 3 4 4 3 2" xfId="14972" xr:uid="{00000000-0005-0000-0000-000047210000}"/>
    <cellStyle name="Normal 2 2 2 3 4 4 3 2 2" xfId="31268" xr:uid="{00000000-0005-0000-0000-000048210000}"/>
    <cellStyle name="Normal 2 2 2 3 4 4 3 3" xfId="23122" xr:uid="{00000000-0005-0000-0000-000049210000}"/>
    <cellStyle name="Normal 2 2 2 3 4 4 4" xfId="9673" xr:uid="{00000000-0005-0000-0000-00004A210000}"/>
    <cellStyle name="Normal 2 2 2 3 4 4 4 2" xfId="25969" xr:uid="{00000000-0005-0000-0000-00004B210000}"/>
    <cellStyle name="Normal 2 2 2 3 4 4 5" xfId="17823" xr:uid="{00000000-0005-0000-0000-00004C210000}"/>
    <cellStyle name="Normal 2 2 2 3 4 5" xfId="2939" xr:uid="{00000000-0005-0000-0000-00004D210000}"/>
    <cellStyle name="Normal 2 2 2 3 4 5 2" xfId="11085" xr:uid="{00000000-0005-0000-0000-00004E210000}"/>
    <cellStyle name="Normal 2 2 2 3 4 5 2 2" xfId="27381" xr:uid="{00000000-0005-0000-0000-00004F210000}"/>
    <cellStyle name="Normal 2 2 2 3 4 5 3" xfId="19235" xr:uid="{00000000-0005-0000-0000-000050210000}"/>
    <cellStyle name="Normal 2 2 2 3 4 6" xfId="5416" xr:uid="{00000000-0005-0000-0000-000051210000}"/>
    <cellStyle name="Normal 2 2 2 3 4 6 2" xfId="13562" xr:uid="{00000000-0005-0000-0000-000052210000}"/>
    <cellStyle name="Normal 2 2 2 3 4 6 2 2" xfId="29858" xr:uid="{00000000-0005-0000-0000-000053210000}"/>
    <cellStyle name="Normal 2 2 2 3 4 6 3" xfId="21712" xr:uid="{00000000-0005-0000-0000-000054210000}"/>
    <cellStyle name="Normal 2 2 2 3 4 7" xfId="8263" xr:uid="{00000000-0005-0000-0000-000055210000}"/>
    <cellStyle name="Normal 2 2 2 3 4 7 2" xfId="24559" xr:uid="{00000000-0005-0000-0000-000056210000}"/>
    <cellStyle name="Normal 2 2 2 3 4 8" xfId="16413" xr:uid="{00000000-0005-0000-0000-000057210000}"/>
    <cellStyle name="Normal 2 2 2 3 5" xfId="202" xr:uid="{00000000-0005-0000-0000-000058210000}"/>
    <cellStyle name="Normal 2 2 2 3 5 2" xfId="546" xr:uid="{00000000-0005-0000-0000-000059210000}"/>
    <cellStyle name="Normal 2 2 2 3 5 2 2" xfId="1252" xr:uid="{00000000-0005-0000-0000-00005A210000}"/>
    <cellStyle name="Normal 2 2 2 3 5 2 2 2" xfId="2662" xr:uid="{00000000-0005-0000-0000-00005B210000}"/>
    <cellStyle name="Normal 2 2 2 3 5 2 2 2 2" xfId="5136" xr:uid="{00000000-0005-0000-0000-00005C210000}"/>
    <cellStyle name="Normal 2 2 2 3 5 2 2 2 2 2" xfId="13282" xr:uid="{00000000-0005-0000-0000-00005D210000}"/>
    <cellStyle name="Normal 2 2 2 3 5 2 2 2 2 2 2" xfId="29578" xr:uid="{00000000-0005-0000-0000-00005E210000}"/>
    <cellStyle name="Normal 2 2 2 3 5 2 2 2 2 3" xfId="21432" xr:uid="{00000000-0005-0000-0000-00005F210000}"/>
    <cellStyle name="Normal 2 2 2 3 5 2 2 2 3" xfId="7961" xr:uid="{00000000-0005-0000-0000-000060210000}"/>
    <cellStyle name="Normal 2 2 2 3 5 2 2 2 3 2" xfId="16107" xr:uid="{00000000-0005-0000-0000-000061210000}"/>
    <cellStyle name="Normal 2 2 2 3 5 2 2 2 3 2 2" xfId="32403" xr:uid="{00000000-0005-0000-0000-000062210000}"/>
    <cellStyle name="Normal 2 2 2 3 5 2 2 2 3 3" xfId="24257" xr:uid="{00000000-0005-0000-0000-000063210000}"/>
    <cellStyle name="Normal 2 2 2 3 5 2 2 2 4" xfId="10808" xr:uid="{00000000-0005-0000-0000-000064210000}"/>
    <cellStyle name="Normal 2 2 2 3 5 2 2 2 4 2" xfId="27104" xr:uid="{00000000-0005-0000-0000-000065210000}"/>
    <cellStyle name="Normal 2 2 2 3 5 2 2 2 5" xfId="18958" xr:uid="{00000000-0005-0000-0000-000066210000}"/>
    <cellStyle name="Normal 2 2 2 3 5 2 2 3" xfId="3918" xr:uid="{00000000-0005-0000-0000-000067210000}"/>
    <cellStyle name="Normal 2 2 2 3 5 2 2 3 2" xfId="12064" xr:uid="{00000000-0005-0000-0000-000068210000}"/>
    <cellStyle name="Normal 2 2 2 3 5 2 2 3 2 2" xfId="28360" xr:uid="{00000000-0005-0000-0000-000069210000}"/>
    <cellStyle name="Normal 2 2 2 3 5 2 2 3 3" xfId="20214" xr:uid="{00000000-0005-0000-0000-00006A210000}"/>
    <cellStyle name="Normal 2 2 2 3 5 2 2 4" xfId="6551" xr:uid="{00000000-0005-0000-0000-00006B210000}"/>
    <cellStyle name="Normal 2 2 2 3 5 2 2 4 2" xfId="14697" xr:uid="{00000000-0005-0000-0000-00006C210000}"/>
    <cellStyle name="Normal 2 2 2 3 5 2 2 4 2 2" xfId="30993" xr:uid="{00000000-0005-0000-0000-00006D210000}"/>
    <cellStyle name="Normal 2 2 2 3 5 2 2 4 3" xfId="22847" xr:uid="{00000000-0005-0000-0000-00006E210000}"/>
    <cellStyle name="Normal 2 2 2 3 5 2 2 5" xfId="9398" xr:uid="{00000000-0005-0000-0000-00006F210000}"/>
    <cellStyle name="Normal 2 2 2 3 5 2 2 5 2" xfId="25694" xr:uid="{00000000-0005-0000-0000-000070210000}"/>
    <cellStyle name="Normal 2 2 2 3 5 2 2 6" xfId="17548" xr:uid="{00000000-0005-0000-0000-000071210000}"/>
    <cellStyle name="Normal 2 2 2 3 5 2 3" xfId="1957" xr:uid="{00000000-0005-0000-0000-000072210000}"/>
    <cellStyle name="Normal 2 2 2 3 5 2 3 2" xfId="4527" xr:uid="{00000000-0005-0000-0000-000073210000}"/>
    <cellStyle name="Normal 2 2 2 3 5 2 3 2 2" xfId="12673" xr:uid="{00000000-0005-0000-0000-000074210000}"/>
    <cellStyle name="Normal 2 2 2 3 5 2 3 2 2 2" xfId="28969" xr:uid="{00000000-0005-0000-0000-000075210000}"/>
    <cellStyle name="Normal 2 2 2 3 5 2 3 2 3" xfId="20823" xr:uid="{00000000-0005-0000-0000-000076210000}"/>
    <cellStyle name="Normal 2 2 2 3 5 2 3 3" xfId="7256" xr:uid="{00000000-0005-0000-0000-000077210000}"/>
    <cellStyle name="Normal 2 2 2 3 5 2 3 3 2" xfId="15402" xr:uid="{00000000-0005-0000-0000-000078210000}"/>
    <cellStyle name="Normal 2 2 2 3 5 2 3 3 2 2" xfId="31698" xr:uid="{00000000-0005-0000-0000-000079210000}"/>
    <cellStyle name="Normal 2 2 2 3 5 2 3 3 3" xfId="23552" xr:uid="{00000000-0005-0000-0000-00007A210000}"/>
    <cellStyle name="Normal 2 2 2 3 5 2 3 4" xfId="10103" xr:uid="{00000000-0005-0000-0000-00007B210000}"/>
    <cellStyle name="Normal 2 2 2 3 5 2 3 4 2" xfId="26399" xr:uid="{00000000-0005-0000-0000-00007C210000}"/>
    <cellStyle name="Normal 2 2 2 3 5 2 3 5" xfId="18253" xr:uid="{00000000-0005-0000-0000-00007D210000}"/>
    <cellStyle name="Normal 2 2 2 3 5 2 4" xfId="3309" xr:uid="{00000000-0005-0000-0000-00007E210000}"/>
    <cellStyle name="Normal 2 2 2 3 5 2 4 2" xfId="11455" xr:uid="{00000000-0005-0000-0000-00007F210000}"/>
    <cellStyle name="Normal 2 2 2 3 5 2 4 2 2" xfId="27751" xr:uid="{00000000-0005-0000-0000-000080210000}"/>
    <cellStyle name="Normal 2 2 2 3 5 2 4 3" xfId="19605" xr:uid="{00000000-0005-0000-0000-000081210000}"/>
    <cellStyle name="Normal 2 2 2 3 5 2 5" xfId="5846" xr:uid="{00000000-0005-0000-0000-000082210000}"/>
    <cellStyle name="Normal 2 2 2 3 5 2 5 2" xfId="13992" xr:uid="{00000000-0005-0000-0000-000083210000}"/>
    <cellStyle name="Normal 2 2 2 3 5 2 5 2 2" xfId="30288" xr:uid="{00000000-0005-0000-0000-000084210000}"/>
    <cellStyle name="Normal 2 2 2 3 5 2 5 3" xfId="22142" xr:uid="{00000000-0005-0000-0000-000085210000}"/>
    <cellStyle name="Normal 2 2 2 3 5 2 6" xfId="8693" xr:uid="{00000000-0005-0000-0000-000086210000}"/>
    <cellStyle name="Normal 2 2 2 3 5 2 6 2" xfId="24989" xr:uid="{00000000-0005-0000-0000-000087210000}"/>
    <cellStyle name="Normal 2 2 2 3 5 2 7" xfId="16843" xr:uid="{00000000-0005-0000-0000-000088210000}"/>
    <cellStyle name="Normal 2 2 2 3 5 3" xfId="908" xr:uid="{00000000-0005-0000-0000-000089210000}"/>
    <cellStyle name="Normal 2 2 2 3 5 3 2" xfId="2318" xr:uid="{00000000-0005-0000-0000-00008A210000}"/>
    <cellStyle name="Normal 2 2 2 3 5 3 2 2" xfId="4840" xr:uid="{00000000-0005-0000-0000-00008B210000}"/>
    <cellStyle name="Normal 2 2 2 3 5 3 2 2 2" xfId="12986" xr:uid="{00000000-0005-0000-0000-00008C210000}"/>
    <cellStyle name="Normal 2 2 2 3 5 3 2 2 2 2" xfId="29282" xr:uid="{00000000-0005-0000-0000-00008D210000}"/>
    <cellStyle name="Normal 2 2 2 3 5 3 2 2 3" xfId="21136" xr:uid="{00000000-0005-0000-0000-00008E210000}"/>
    <cellStyle name="Normal 2 2 2 3 5 3 2 3" xfId="7617" xr:uid="{00000000-0005-0000-0000-00008F210000}"/>
    <cellStyle name="Normal 2 2 2 3 5 3 2 3 2" xfId="15763" xr:uid="{00000000-0005-0000-0000-000090210000}"/>
    <cellStyle name="Normal 2 2 2 3 5 3 2 3 2 2" xfId="32059" xr:uid="{00000000-0005-0000-0000-000091210000}"/>
    <cellStyle name="Normal 2 2 2 3 5 3 2 3 3" xfId="23913" xr:uid="{00000000-0005-0000-0000-000092210000}"/>
    <cellStyle name="Normal 2 2 2 3 5 3 2 4" xfId="10464" xr:uid="{00000000-0005-0000-0000-000093210000}"/>
    <cellStyle name="Normal 2 2 2 3 5 3 2 4 2" xfId="26760" xr:uid="{00000000-0005-0000-0000-000094210000}"/>
    <cellStyle name="Normal 2 2 2 3 5 3 2 5" xfId="18614" xr:uid="{00000000-0005-0000-0000-000095210000}"/>
    <cellStyle name="Normal 2 2 2 3 5 3 3" xfId="3622" xr:uid="{00000000-0005-0000-0000-000096210000}"/>
    <cellStyle name="Normal 2 2 2 3 5 3 3 2" xfId="11768" xr:uid="{00000000-0005-0000-0000-000097210000}"/>
    <cellStyle name="Normal 2 2 2 3 5 3 3 2 2" xfId="28064" xr:uid="{00000000-0005-0000-0000-000098210000}"/>
    <cellStyle name="Normal 2 2 2 3 5 3 3 3" xfId="19918" xr:uid="{00000000-0005-0000-0000-000099210000}"/>
    <cellStyle name="Normal 2 2 2 3 5 3 4" xfId="6207" xr:uid="{00000000-0005-0000-0000-00009A210000}"/>
    <cellStyle name="Normal 2 2 2 3 5 3 4 2" xfId="14353" xr:uid="{00000000-0005-0000-0000-00009B210000}"/>
    <cellStyle name="Normal 2 2 2 3 5 3 4 2 2" xfId="30649" xr:uid="{00000000-0005-0000-0000-00009C210000}"/>
    <cellStyle name="Normal 2 2 2 3 5 3 4 3" xfId="22503" xr:uid="{00000000-0005-0000-0000-00009D210000}"/>
    <cellStyle name="Normal 2 2 2 3 5 3 5" xfId="9054" xr:uid="{00000000-0005-0000-0000-00009E210000}"/>
    <cellStyle name="Normal 2 2 2 3 5 3 5 2" xfId="25350" xr:uid="{00000000-0005-0000-0000-00009F210000}"/>
    <cellStyle name="Normal 2 2 2 3 5 3 6" xfId="17204" xr:uid="{00000000-0005-0000-0000-0000A0210000}"/>
    <cellStyle name="Normal 2 2 2 3 5 4" xfId="1613" xr:uid="{00000000-0005-0000-0000-0000A1210000}"/>
    <cellStyle name="Normal 2 2 2 3 5 4 2" xfId="4231" xr:uid="{00000000-0005-0000-0000-0000A2210000}"/>
    <cellStyle name="Normal 2 2 2 3 5 4 2 2" xfId="12377" xr:uid="{00000000-0005-0000-0000-0000A3210000}"/>
    <cellStyle name="Normal 2 2 2 3 5 4 2 2 2" xfId="28673" xr:uid="{00000000-0005-0000-0000-0000A4210000}"/>
    <cellStyle name="Normal 2 2 2 3 5 4 2 3" xfId="20527" xr:uid="{00000000-0005-0000-0000-0000A5210000}"/>
    <cellStyle name="Normal 2 2 2 3 5 4 3" xfId="6912" xr:uid="{00000000-0005-0000-0000-0000A6210000}"/>
    <cellStyle name="Normal 2 2 2 3 5 4 3 2" xfId="15058" xr:uid="{00000000-0005-0000-0000-0000A7210000}"/>
    <cellStyle name="Normal 2 2 2 3 5 4 3 2 2" xfId="31354" xr:uid="{00000000-0005-0000-0000-0000A8210000}"/>
    <cellStyle name="Normal 2 2 2 3 5 4 3 3" xfId="23208" xr:uid="{00000000-0005-0000-0000-0000A9210000}"/>
    <cellStyle name="Normal 2 2 2 3 5 4 4" xfId="9759" xr:uid="{00000000-0005-0000-0000-0000AA210000}"/>
    <cellStyle name="Normal 2 2 2 3 5 4 4 2" xfId="26055" xr:uid="{00000000-0005-0000-0000-0000AB210000}"/>
    <cellStyle name="Normal 2 2 2 3 5 4 5" xfId="17909" xr:uid="{00000000-0005-0000-0000-0000AC210000}"/>
    <cellStyle name="Normal 2 2 2 3 5 5" xfId="3013" xr:uid="{00000000-0005-0000-0000-0000AD210000}"/>
    <cellStyle name="Normal 2 2 2 3 5 5 2" xfId="11159" xr:uid="{00000000-0005-0000-0000-0000AE210000}"/>
    <cellStyle name="Normal 2 2 2 3 5 5 2 2" xfId="27455" xr:uid="{00000000-0005-0000-0000-0000AF210000}"/>
    <cellStyle name="Normal 2 2 2 3 5 5 3" xfId="19309" xr:uid="{00000000-0005-0000-0000-0000B0210000}"/>
    <cellStyle name="Normal 2 2 2 3 5 6" xfId="5502" xr:uid="{00000000-0005-0000-0000-0000B1210000}"/>
    <cellStyle name="Normal 2 2 2 3 5 6 2" xfId="13648" xr:uid="{00000000-0005-0000-0000-0000B2210000}"/>
    <cellStyle name="Normal 2 2 2 3 5 6 2 2" xfId="29944" xr:uid="{00000000-0005-0000-0000-0000B3210000}"/>
    <cellStyle name="Normal 2 2 2 3 5 6 3" xfId="21798" xr:uid="{00000000-0005-0000-0000-0000B4210000}"/>
    <cellStyle name="Normal 2 2 2 3 5 7" xfId="8349" xr:uid="{00000000-0005-0000-0000-0000B5210000}"/>
    <cellStyle name="Normal 2 2 2 3 5 7 2" xfId="24645" xr:uid="{00000000-0005-0000-0000-0000B6210000}"/>
    <cellStyle name="Normal 2 2 2 3 5 8" xfId="16499" xr:uid="{00000000-0005-0000-0000-0000B7210000}"/>
    <cellStyle name="Normal 2 2 2 3 6" xfId="280" xr:uid="{00000000-0005-0000-0000-0000B8210000}"/>
    <cellStyle name="Normal 2 2 2 3 6 2" xfId="624" xr:uid="{00000000-0005-0000-0000-0000B9210000}"/>
    <cellStyle name="Normal 2 2 2 3 6 2 2" xfId="1330" xr:uid="{00000000-0005-0000-0000-0000BA210000}"/>
    <cellStyle name="Normal 2 2 2 3 6 2 2 2" xfId="2740" xr:uid="{00000000-0005-0000-0000-0000BB210000}"/>
    <cellStyle name="Normal 2 2 2 3 6 2 2 2 2" xfId="5210" xr:uid="{00000000-0005-0000-0000-0000BC210000}"/>
    <cellStyle name="Normal 2 2 2 3 6 2 2 2 2 2" xfId="13356" xr:uid="{00000000-0005-0000-0000-0000BD210000}"/>
    <cellStyle name="Normal 2 2 2 3 6 2 2 2 2 2 2" xfId="29652" xr:uid="{00000000-0005-0000-0000-0000BE210000}"/>
    <cellStyle name="Normal 2 2 2 3 6 2 2 2 2 3" xfId="21506" xr:uid="{00000000-0005-0000-0000-0000BF210000}"/>
    <cellStyle name="Normal 2 2 2 3 6 2 2 2 3" xfId="8039" xr:uid="{00000000-0005-0000-0000-0000C0210000}"/>
    <cellStyle name="Normal 2 2 2 3 6 2 2 2 3 2" xfId="16185" xr:uid="{00000000-0005-0000-0000-0000C1210000}"/>
    <cellStyle name="Normal 2 2 2 3 6 2 2 2 3 2 2" xfId="32481" xr:uid="{00000000-0005-0000-0000-0000C2210000}"/>
    <cellStyle name="Normal 2 2 2 3 6 2 2 2 3 3" xfId="24335" xr:uid="{00000000-0005-0000-0000-0000C3210000}"/>
    <cellStyle name="Normal 2 2 2 3 6 2 2 2 4" xfId="10886" xr:uid="{00000000-0005-0000-0000-0000C4210000}"/>
    <cellStyle name="Normal 2 2 2 3 6 2 2 2 4 2" xfId="27182" xr:uid="{00000000-0005-0000-0000-0000C5210000}"/>
    <cellStyle name="Normal 2 2 2 3 6 2 2 2 5" xfId="19036" xr:uid="{00000000-0005-0000-0000-0000C6210000}"/>
    <cellStyle name="Normal 2 2 2 3 6 2 2 3" xfId="3992" xr:uid="{00000000-0005-0000-0000-0000C7210000}"/>
    <cellStyle name="Normal 2 2 2 3 6 2 2 3 2" xfId="12138" xr:uid="{00000000-0005-0000-0000-0000C8210000}"/>
    <cellStyle name="Normal 2 2 2 3 6 2 2 3 2 2" xfId="28434" xr:uid="{00000000-0005-0000-0000-0000C9210000}"/>
    <cellStyle name="Normal 2 2 2 3 6 2 2 3 3" xfId="20288" xr:uid="{00000000-0005-0000-0000-0000CA210000}"/>
    <cellStyle name="Normal 2 2 2 3 6 2 2 4" xfId="6629" xr:uid="{00000000-0005-0000-0000-0000CB210000}"/>
    <cellStyle name="Normal 2 2 2 3 6 2 2 4 2" xfId="14775" xr:uid="{00000000-0005-0000-0000-0000CC210000}"/>
    <cellStyle name="Normal 2 2 2 3 6 2 2 4 2 2" xfId="31071" xr:uid="{00000000-0005-0000-0000-0000CD210000}"/>
    <cellStyle name="Normal 2 2 2 3 6 2 2 4 3" xfId="22925" xr:uid="{00000000-0005-0000-0000-0000CE210000}"/>
    <cellStyle name="Normal 2 2 2 3 6 2 2 5" xfId="9476" xr:uid="{00000000-0005-0000-0000-0000CF210000}"/>
    <cellStyle name="Normal 2 2 2 3 6 2 2 5 2" xfId="25772" xr:uid="{00000000-0005-0000-0000-0000D0210000}"/>
    <cellStyle name="Normal 2 2 2 3 6 2 2 6" xfId="17626" xr:uid="{00000000-0005-0000-0000-0000D1210000}"/>
    <cellStyle name="Normal 2 2 2 3 6 2 3" xfId="2035" xr:uid="{00000000-0005-0000-0000-0000D2210000}"/>
    <cellStyle name="Normal 2 2 2 3 6 2 3 2" xfId="4601" xr:uid="{00000000-0005-0000-0000-0000D3210000}"/>
    <cellStyle name="Normal 2 2 2 3 6 2 3 2 2" xfId="12747" xr:uid="{00000000-0005-0000-0000-0000D4210000}"/>
    <cellStyle name="Normal 2 2 2 3 6 2 3 2 2 2" xfId="29043" xr:uid="{00000000-0005-0000-0000-0000D5210000}"/>
    <cellStyle name="Normal 2 2 2 3 6 2 3 2 3" xfId="20897" xr:uid="{00000000-0005-0000-0000-0000D6210000}"/>
    <cellStyle name="Normal 2 2 2 3 6 2 3 3" xfId="7334" xr:uid="{00000000-0005-0000-0000-0000D7210000}"/>
    <cellStyle name="Normal 2 2 2 3 6 2 3 3 2" xfId="15480" xr:uid="{00000000-0005-0000-0000-0000D8210000}"/>
    <cellStyle name="Normal 2 2 2 3 6 2 3 3 2 2" xfId="31776" xr:uid="{00000000-0005-0000-0000-0000D9210000}"/>
    <cellStyle name="Normal 2 2 2 3 6 2 3 3 3" xfId="23630" xr:uid="{00000000-0005-0000-0000-0000DA210000}"/>
    <cellStyle name="Normal 2 2 2 3 6 2 3 4" xfId="10181" xr:uid="{00000000-0005-0000-0000-0000DB210000}"/>
    <cellStyle name="Normal 2 2 2 3 6 2 3 4 2" xfId="26477" xr:uid="{00000000-0005-0000-0000-0000DC210000}"/>
    <cellStyle name="Normal 2 2 2 3 6 2 3 5" xfId="18331" xr:uid="{00000000-0005-0000-0000-0000DD210000}"/>
    <cellStyle name="Normal 2 2 2 3 6 2 4" xfId="3383" xr:uid="{00000000-0005-0000-0000-0000DE210000}"/>
    <cellStyle name="Normal 2 2 2 3 6 2 4 2" xfId="11529" xr:uid="{00000000-0005-0000-0000-0000DF210000}"/>
    <cellStyle name="Normal 2 2 2 3 6 2 4 2 2" xfId="27825" xr:uid="{00000000-0005-0000-0000-0000E0210000}"/>
    <cellStyle name="Normal 2 2 2 3 6 2 4 3" xfId="19679" xr:uid="{00000000-0005-0000-0000-0000E1210000}"/>
    <cellStyle name="Normal 2 2 2 3 6 2 5" xfId="5924" xr:uid="{00000000-0005-0000-0000-0000E2210000}"/>
    <cellStyle name="Normal 2 2 2 3 6 2 5 2" xfId="14070" xr:uid="{00000000-0005-0000-0000-0000E3210000}"/>
    <cellStyle name="Normal 2 2 2 3 6 2 5 2 2" xfId="30366" xr:uid="{00000000-0005-0000-0000-0000E4210000}"/>
    <cellStyle name="Normal 2 2 2 3 6 2 5 3" xfId="22220" xr:uid="{00000000-0005-0000-0000-0000E5210000}"/>
    <cellStyle name="Normal 2 2 2 3 6 2 6" xfId="8771" xr:uid="{00000000-0005-0000-0000-0000E6210000}"/>
    <cellStyle name="Normal 2 2 2 3 6 2 6 2" xfId="25067" xr:uid="{00000000-0005-0000-0000-0000E7210000}"/>
    <cellStyle name="Normal 2 2 2 3 6 2 7" xfId="16921" xr:uid="{00000000-0005-0000-0000-0000E8210000}"/>
    <cellStyle name="Normal 2 2 2 3 6 3" xfId="986" xr:uid="{00000000-0005-0000-0000-0000E9210000}"/>
    <cellStyle name="Normal 2 2 2 3 6 3 2" xfId="2396" xr:uid="{00000000-0005-0000-0000-0000EA210000}"/>
    <cellStyle name="Normal 2 2 2 3 6 3 2 2" xfId="4914" xr:uid="{00000000-0005-0000-0000-0000EB210000}"/>
    <cellStyle name="Normal 2 2 2 3 6 3 2 2 2" xfId="13060" xr:uid="{00000000-0005-0000-0000-0000EC210000}"/>
    <cellStyle name="Normal 2 2 2 3 6 3 2 2 2 2" xfId="29356" xr:uid="{00000000-0005-0000-0000-0000ED210000}"/>
    <cellStyle name="Normal 2 2 2 3 6 3 2 2 3" xfId="21210" xr:uid="{00000000-0005-0000-0000-0000EE210000}"/>
    <cellStyle name="Normal 2 2 2 3 6 3 2 3" xfId="7695" xr:uid="{00000000-0005-0000-0000-0000EF210000}"/>
    <cellStyle name="Normal 2 2 2 3 6 3 2 3 2" xfId="15841" xr:uid="{00000000-0005-0000-0000-0000F0210000}"/>
    <cellStyle name="Normal 2 2 2 3 6 3 2 3 2 2" xfId="32137" xr:uid="{00000000-0005-0000-0000-0000F1210000}"/>
    <cellStyle name="Normal 2 2 2 3 6 3 2 3 3" xfId="23991" xr:uid="{00000000-0005-0000-0000-0000F2210000}"/>
    <cellStyle name="Normal 2 2 2 3 6 3 2 4" xfId="10542" xr:uid="{00000000-0005-0000-0000-0000F3210000}"/>
    <cellStyle name="Normal 2 2 2 3 6 3 2 4 2" xfId="26838" xr:uid="{00000000-0005-0000-0000-0000F4210000}"/>
    <cellStyle name="Normal 2 2 2 3 6 3 2 5" xfId="18692" xr:uid="{00000000-0005-0000-0000-0000F5210000}"/>
    <cellStyle name="Normal 2 2 2 3 6 3 3" xfId="3696" xr:uid="{00000000-0005-0000-0000-0000F6210000}"/>
    <cellStyle name="Normal 2 2 2 3 6 3 3 2" xfId="11842" xr:uid="{00000000-0005-0000-0000-0000F7210000}"/>
    <cellStyle name="Normal 2 2 2 3 6 3 3 2 2" xfId="28138" xr:uid="{00000000-0005-0000-0000-0000F8210000}"/>
    <cellStyle name="Normal 2 2 2 3 6 3 3 3" xfId="19992" xr:uid="{00000000-0005-0000-0000-0000F9210000}"/>
    <cellStyle name="Normal 2 2 2 3 6 3 4" xfId="6285" xr:uid="{00000000-0005-0000-0000-0000FA210000}"/>
    <cellStyle name="Normal 2 2 2 3 6 3 4 2" xfId="14431" xr:uid="{00000000-0005-0000-0000-0000FB210000}"/>
    <cellStyle name="Normal 2 2 2 3 6 3 4 2 2" xfId="30727" xr:uid="{00000000-0005-0000-0000-0000FC210000}"/>
    <cellStyle name="Normal 2 2 2 3 6 3 4 3" xfId="22581" xr:uid="{00000000-0005-0000-0000-0000FD210000}"/>
    <cellStyle name="Normal 2 2 2 3 6 3 5" xfId="9132" xr:uid="{00000000-0005-0000-0000-0000FE210000}"/>
    <cellStyle name="Normal 2 2 2 3 6 3 5 2" xfId="25428" xr:uid="{00000000-0005-0000-0000-0000FF210000}"/>
    <cellStyle name="Normal 2 2 2 3 6 3 6" xfId="17282" xr:uid="{00000000-0005-0000-0000-000000220000}"/>
    <cellStyle name="Normal 2 2 2 3 6 4" xfId="1691" xr:uid="{00000000-0005-0000-0000-000001220000}"/>
    <cellStyle name="Normal 2 2 2 3 6 4 2" xfId="4305" xr:uid="{00000000-0005-0000-0000-000002220000}"/>
    <cellStyle name="Normal 2 2 2 3 6 4 2 2" xfId="12451" xr:uid="{00000000-0005-0000-0000-000003220000}"/>
    <cellStyle name="Normal 2 2 2 3 6 4 2 2 2" xfId="28747" xr:uid="{00000000-0005-0000-0000-000004220000}"/>
    <cellStyle name="Normal 2 2 2 3 6 4 2 3" xfId="20601" xr:uid="{00000000-0005-0000-0000-000005220000}"/>
    <cellStyle name="Normal 2 2 2 3 6 4 3" xfId="6990" xr:uid="{00000000-0005-0000-0000-000006220000}"/>
    <cellStyle name="Normal 2 2 2 3 6 4 3 2" xfId="15136" xr:uid="{00000000-0005-0000-0000-000007220000}"/>
    <cellStyle name="Normal 2 2 2 3 6 4 3 2 2" xfId="31432" xr:uid="{00000000-0005-0000-0000-000008220000}"/>
    <cellStyle name="Normal 2 2 2 3 6 4 3 3" xfId="23286" xr:uid="{00000000-0005-0000-0000-000009220000}"/>
    <cellStyle name="Normal 2 2 2 3 6 4 4" xfId="9837" xr:uid="{00000000-0005-0000-0000-00000A220000}"/>
    <cellStyle name="Normal 2 2 2 3 6 4 4 2" xfId="26133" xr:uid="{00000000-0005-0000-0000-00000B220000}"/>
    <cellStyle name="Normal 2 2 2 3 6 4 5" xfId="17987" xr:uid="{00000000-0005-0000-0000-00000C220000}"/>
    <cellStyle name="Normal 2 2 2 3 6 5" xfId="3087" xr:uid="{00000000-0005-0000-0000-00000D220000}"/>
    <cellStyle name="Normal 2 2 2 3 6 5 2" xfId="11233" xr:uid="{00000000-0005-0000-0000-00000E220000}"/>
    <cellStyle name="Normal 2 2 2 3 6 5 2 2" xfId="27529" xr:uid="{00000000-0005-0000-0000-00000F220000}"/>
    <cellStyle name="Normal 2 2 2 3 6 5 3" xfId="19383" xr:uid="{00000000-0005-0000-0000-000010220000}"/>
    <cellStyle name="Normal 2 2 2 3 6 6" xfId="5580" xr:uid="{00000000-0005-0000-0000-000011220000}"/>
    <cellStyle name="Normal 2 2 2 3 6 6 2" xfId="13726" xr:uid="{00000000-0005-0000-0000-000012220000}"/>
    <cellStyle name="Normal 2 2 2 3 6 6 2 2" xfId="30022" xr:uid="{00000000-0005-0000-0000-000013220000}"/>
    <cellStyle name="Normal 2 2 2 3 6 6 3" xfId="21876" xr:uid="{00000000-0005-0000-0000-000014220000}"/>
    <cellStyle name="Normal 2 2 2 3 6 7" xfId="8427" xr:uid="{00000000-0005-0000-0000-000015220000}"/>
    <cellStyle name="Normal 2 2 2 3 6 7 2" xfId="24723" xr:uid="{00000000-0005-0000-0000-000016220000}"/>
    <cellStyle name="Normal 2 2 2 3 6 8" xfId="16577" xr:uid="{00000000-0005-0000-0000-000017220000}"/>
    <cellStyle name="Normal 2 2 2 3 7" xfId="370" xr:uid="{00000000-0005-0000-0000-000018220000}"/>
    <cellStyle name="Normal 2 2 2 3 7 2" xfId="1076" xr:uid="{00000000-0005-0000-0000-000019220000}"/>
    <cellStyle name="Normal 2 2 2 3 7 2 2" xfId="2486" xr:uid="{00000000-0005-0000-0000-00001A220000}"/>
    <cellStyle name="Normal 2 2 2 3 7 2 2 2" xfId="4988" xr:uid="{00000000-0005-0000-0000-00001B220000}"/>
    <cellStyle name="Normal 2 2 2 3 7 2 2 2 2" xfId="13134" xr:uid="{00000000-0005-0000-0000-00001C220000}"/>
    <cellStyle name="Normal 2 2 2 3 7 2 2 2 2 2" xfId="29430" xr:uid="{00000000-0005-0000-0000-00001D220000}"/>
    <cellStyle name="Normal 2 2 2 3 7 2 2 2 3" xfId="21284" xr:uid="{00000000-0005-0000-0000-00001E220000}"/>
    <cellStyle name="Normal 2 2 2 3 7 2 2 3" xfId="7785" xr:uid="{00000000-0005-0000-0000-00001F220000}"/>
    <cellStyle name="Normal 2 2 2 3 7 2 2 3 2" xfId="15931" xr:uid="{00000000-0005-0000-0000-000020220000}"/>
    <cellStyle name="Normal 2 2 2 3 7 2 2 3 2 2" xfId="32227" xr:uid="{00000000-0005-0000-0000-000021220000}"/>
    <cellStyle name="Normal 2 2 2 3 7 2 2 3 3" xfId="24081" xr:uid="{00000000-0005-0000-0000-000022220000}"/>
    <cellStyle name="Normal 2 2 2 3 7 2 2 4" xfId="10632" xr:uid="{00000000-0005-0000-0000-000023220000}"/>
    <cellStyle name="Normal 2 2 2 3 7 2 2 4 2" xfId="26928" xr:uid="{00000000-0005-0000-0000-000024220000}"/>
    <cellStyle name="Normal 2 2 2 3 7 2 2 5" xfId="18782" xr:uid="{00000000-0005-0000-0000-000025220000}"/>
    <cellStyle name="Normal 2 2 2 3 7 2 3" xfId="3770" xr:uid="{00000000-0005-0000-0000-000026220000}"/>
    <cellStyle name="Normal 2 2 2 3 7 2 3 2" xfId="11916" xr:uid="{00000000-0005-0000-0000-000027220000}"/>
    <cellStyle name="Normal 2 2 2 3 7 2 3 2 2" xfId="28212" xr:uid="{00000000-0005-0000-0000-000028220000}"/>
    <cellStyle name="Normal 2 2 2 3 7 2 3 3" xfId="20066" xr:uid="{00000000-0005-0000-0000-000029220000}"/>
    <cellStyle name="Normal 2 2 2 3 7 2 4" xfId="6375" xr:uid="{00000000-0005-0000-0000-00002A220000}"/>
    <cellStyle name="Normal 2 2 2 3 7 2 4 2" xfId="14521" xr:uid="{00000000-0005-0000-0000-00002B220000}"/>
    <cellStyle name="Normal 2 2 2 3 7 2 4 2 2" xfId="30817" xr:uid="{00000000-0005-0000-0000-00002C220000}"/>
    <cellStyle name="Normal 2 2 2 3 7 2 4 3" xfId="22671" xr:uid="{00000000-0005-0000-0000-00002D220000}"/>
    <cellStyle name="Normal 2 2 2 3 7 2 5" xfId="9222" xr:uid="{00000000-0005-0000-0000-00002E220000}"/>
    <cellStyle name="Normal 2 2 2 3 7 2 5 2" xfId="25518" xr:uid="{00000000-0005-0000-0000-00002F220000}"/>
    <cellStyle name="Normal 2 2 2 3 7 2 6" xfId="17372" xr:uid="{00000000-0005-0000-0000-000030220000}"/>
    <cellStyle name="Normal 2 2 2 3 7 3" xfId="1781" xr:uid="{00000000-0005-0000-0000-000031220000}"/>
    <cellStyle name="Normal 2 2 2 3 7 3 2" xfId="4379" xr:uid="{00000000-0005-0000-0000-000032220000}"/>
    <cellStyle name="Normal 2 2 2 3 7 3 2 2" xfId="12525" xr:uid="{00000000-0005-0000-0000-000033220000}"/>
    <cellStyle name="Normal 2 2 2 3 7 3 2 2 2" xfId="28821" xr:uid="{00000000-0005-0000-0000-000034220000}"/>
    <cellStyle name="Normal 2 2 2 3 7 3 2 3" xfId="20675" xr:uid="{00000000-0005-0000-0000-000035220000}"/>
    <cellStyle name="Normal 2 2 2 3 7 3 3" xfId="7080" xr:uid="{00000000-0005-0000-0000-000036220000}"/>
    <cellStyle name="Normal 2 2 2 3 7 3 3 2" xfId="15226" xr:uid="{00000000-0005-0000-0000-000037220000}"/>
    <cellStyle name="Normal 2 2 2 3 7 3 3 2 2" xfId="31522" xr:uid="{00000000-0005-0000-0000-000038220000}"/>
    <cellStyle name="Normal 2 2 2 3 7 3 3 3" xfId="23376" xr:uid="{00000000-0005-0000-0000-000039220000}"/>
    <cellStyle name="Normal 2 2 2 3 7 3 4" xfId="9927" xr:uid="{00000000-0005-0000-0000-00003A220000}"/>
    <cellStyle name="Normal 2 2 2 3 7 3 4 2" xfId="26223" xr:uid="{00000000-0005-0000-0000-00003B220000}"/>
    <cellStyle name="Normal 2 2 2 3 7 3 5" xfId="18077" xr:uid="{00000000-0005-0000-0000-00003C220000}"/>
    <cellStyle name="Normal 2 2 2 3 7 4" xfId="3161" xr:uid="{00000000-0005-0000-0000-00003D220000}"/>
    <cellStyle name="Normal 2 2 2 3 7 4 2" xfId="11307" xr:uid="{00000000-0005-0000-0000-00003E220000}"/>
    <cellStyle name="Normal 2 2 2 3 7 4 2 2" xfId="27603" xr:uid="{00000000-0005-0000-0000-00003F220000}"/>
    <cellStyle name="Normal 2 2 2 3 7 4 3" xfId="19457" xr:uid="{00000000-0005-0000-0000-000040220000}"/>
    <cellStyle name="Normal 2 2 2 3 7 5" xfId="5670" xr:uid="{00000000-0005-0000-0000-000041220000}"/>
    <cellStyle name="Normal 2 2 2 3 7 5 2" xfId="13816" xr:uid="{00000000-0005-0000-0000-000042220000}"/>
    <cellStyle name="Normal 2 2 2 3 7 5 2 2" xfId="30112" xr:uid="{00000000-0005-0000-0000-000043220000}"/>
    <cellStyle name="Normal 2 2 2 3 7 5 3" xfId="21966" xr:uid="{00000000-0005-0000-0000-000044220000}"/>
    <cellStyle name="Normal 2 2 2 3 7 6" xfId="8517" xr:uid="{00000000-0005-0000-0000-000045220000}"/>
    <cellStyle name="Normal 2 2 2 3 7 6 2" xfId="24813" xr:uid="{00000000-0005-0000-0000-000046220000}"/>
    <cellStyle name="Normal 2 2 2 3 7 7" xfId="16667" xr:uid="{00000000-0005-0000-0000-000047220000}"/>
    <cellStyle name="Normal 2 2 2 3 8" xfId="732" xr:uid="{00000000-0005-0000-0000-000048220000}"/>
    <cellStyle name="Normal 2 2 2 3 8 2" xfId="2142" xr:uid="{00000000-0005-0000-0000-000049220000}"/>
    <cellStyle name="Normal 2 2 2 3 8 2 2" xfId="4692" xr:uid="{00000000-0005-0000-0000-00004A220000}"/>
    <cellStyle name="Normal 2 2 2 3 8 2 2 2" xfId="12838" xr:uid="{00000000-0005-0000-0000-00004B220000}"/>
    <cellStyle name="Normal 2 2 2 3 8 2 2 2 2" xfId="29134" xr:uid="{00000000-0005-0000-0000-00004C220000}"/>
    <cellStyle name="Normal 2 2 2 3 8 2 2 3" xfId="20988" xr:uid="{00000000-0005-0000-0000-00004D220000}"/>
    <cellStyle name="Normal 2 2 2 3 8 2 3" xfId="7441" xr:uid="{00000000-0005-0000-0000-00004E220000}"/>
    <cellStyle name="Normal 2 2 2 3 8 2 3 2" xfId="15587" xr:uid="{00000000-0005-0000-0000-00004F220000}"/>
    <cellStyle name="Normal 2 2 2 3 8 2 3 2 2" xfId="31883" xr:uid="{00000000-0005-0000-0000-000050220000}"/>
    <cellStyle name="Normal 2 2 2 3 8 2 3 3" xfId="23737" xr:uid="{00000000-0005-0000-0000-000051220000}"/>
    <cellStyle name="Normal 2 2 2 3 8 2 4" xfId="10288" xr:uid="{00000000-0005-0000-0000-000052220000}"/>
    <cellStyle name="Normal 2 2 2 3 8 2 4 2" xfId="26584" xr:uid="{00000000-0005-0000-0000-000053220000}"/>
    <cellStyle name="Normal 2 2 2 3 8 2 5" xfId="18438" xr:uid="{00000000-0005-0000-0000-000054220000}"/>
    <cellStyle name="Normal 2 2 2 3 8 3" xfId="3474" xr:uid="{00000000-0005-0000-0000-000055220000}"/>
    <cellStyle name="Normal 2 2 2 3 8 3 2" xfId="11620" xr:uid="{00000000-0005-0000-0000-000056220000}"/>
    <cellStyle name="Normal 2 2 2 3 8 3 2 2" xfId="27916" xr:uid="{00000000-0005-0000-0000-000057220000}"/>
    <cellStyle name="Normal 2 2 2 3 8 3 3" xfId="19770" xr:uid="{00000000-0005-0000-0000-000058220000}"/>
    <cellStyle name="Normal 2 2 2 3 8 4" xfId="6031" xr:uid="{00000000-0005-0000-0000-000059220000}"/>
    <cellStyle name="Normal 2 2 2 3 8 4 2" xfId="14177" xr:uid="{00000000-0005-0000-0000-00005A220000}"/>
    <cellStyle name="Normal 2 2 2 3 8 4 2 2" xfId="30473" xr:uid="{00000000-0005-0000-0000-00005B220000}"/>
    <cellStyle name="Normal 2 2 2 3 8 4 3" xfId="22327" xr:uid="{00000000-0005-0000-0000-00005C220000}"/>
    <cellStyle name="Normal 2 2 2 3 8 5" xfId="8878" xr:uid="{00000000-0005-0000-0000-00005D220000}"/>
    <cellStyle name="Normal 2 2 2 3 8 5 2" xfId="25174" xr:uid="{00000000-0005-0000-0000-00005E220000}"/>
    <cellStyle name="Normal 2 2 2 3 8 6" xfId="17028" xr:uid="{00000000-0005-0000-0000-00005F220000}"/>
    <cellStyle name="Normal 2 2 2 3 9" xfId="1437" xr:uid="{00000000-0005-0000-0000-000060220000}"/>
    <cellStyle name="Normal 2 2 2 3 9 2" xfId="4083" xr:uid="{00000000-0005-0000-0000-000061220000}"/>
    <cellStyle name="Normal 2 2 2 3 9 2 2" xfId="12229" xr:uid="{00000000-0005-0000-0000-000062220000}"/>
    <cellStyle name="Normal 2 2 2 3 9 2 2 2" xfId="28525" xr:uid="{00000000-0005-0000-0000-000063220000}"/>
    <cellStyle name="Normal 2 2 2 3 9 2 3" xfId="20379" xr:uid="{00000000-0005-0000-0000-000064220000}"/>
    <cellStyle name="Normal 2 2 2 3 9 3" xfId="6736" xr:uid="{00000000-0005-0000-0000-000065220000}"/>
    <cellStyle name="Normal 2 2 2 3 9 3 2" xfId="14882" xr:uid="{00000000-0005-0000-0000-000066220000}"/>
    <cellStyle name="Normal 2 2 2 3 9 3 2 2" xfId="31178" xr:uid="{00000000-0005-0000-0000-000067220000}"/>
    <cellStyle name="Normal 2 2 2 3 9 3 3" xfId="23032" xr:uid="{00000000-0005-0000-0000-000068220000}"/>
    <cellStyle name="Normal 2 2 2 3 9 4" xfId="9583" xr:uid="{00000000-0005-0000-0000-000069220000}"/>
    <cellStyle name="Normal 2 2 2 3 9 4 2" xfId="25879" xr:uid="{00000000-0005-0000-0000-00006A220000}"/>
    <cellStyle name="Normal 2 2 2 3 9 5" xfId="17733" xr:uid="{00000000-0005-0000-0000-00006B220000}"/>
    <cellStyle name="Normal 2 2 2 4" xfId="37" xr:uid="{00000000-0005-0000-0000-00006C220000}"/>
    <cellStyle name="Normal 2 2 2 4 10" xfId="5337" xr:uid="{00000000-0005-0000-0000-00006D220000}"/>
    <cellStyle name="Normal 2 2 2 4 10 2" xfId="13483" xr:uid="{00000000-0005-0000-0000-00006E220000}"/>
    <cellStyle name="Normal 2 2 2 4 10 2 2" xfId="29779" xr:uid="{00000000-0005-0000-0000-00006F220000}"/>
    <cellStyle name="Normal 2 2 2 4 10 3" xfId="21633" xr:uid="{00000000-0005-0000-0000-000070220000}"/>
    <cellStyle name="Normal 2 2 2 4 11" xfId="8184" xr:uid="{00000000-0005-0000-0000-000071220000}"/>
    <cellStyle name="Normal 2 2 2 4 11 2" xfId="24480" xr:uid="{00000000-0005-0000-0000-000072220000}"/>
    <cellStyle name="Normal 2 2 2 4 12" xfId="16334" xr:uid="{00000000-0005-0000-0000-000073220000}"/>
    <cellStyle name="Normal 2 2 2 4 2" xfId="81" xr:uid="{00000000-0005-0000-0000-000074220000}"/>
    <cellStyle name="Normal 2 2 2 4 2 10" xfId="8228" xr:uid="{00000000-0005-0000-0000-000075220000}"/>
    <cellStyle name="Normal 2 2 2 4 2 10 2" xfId="24524" xr:uid="{00000000-0005-0000-0000-000076220000}"/>
    <cellStyle name="Normal 2 2 2 4 2 11" xfId="16378" xr:uid="{00000000-0005-0000-0000-000077220000}"/>
    <cellStyle name="Normal 2 2 2 4 2 2" xfId="171" xr:uid="{00000000-0005-0000-0000-000078220000}"/>
    <cellStyle name="Normal 2 2 2 4 2 2 2" xfId="515" xr:uid="{00000000-0005-0000-0000-000079220000}"/>
    <cellStyle name="Normal 2 2 2 4 2 2 2 2" xfId="1221" xr:uid="{00000000-0005-0000-0000-00007A220000}"/>
    <cellStyle name="Normal 2 2 2 4 2 2 2 2 2" xfId="2631" xr:uid="{00000000-0005-0000-0000-00007B220000}"/>
    <cellStyle name="Normal 2 2 2 4 2 2 2 2 2 2" xfId="5107" xr:uid="{00000000-0005-0000-0000-00007C220000}"/>
    <cellStyle name="Normal 2 2 2 4 2 2 2 2 2 2 2" xfId="13253" xr:uid="{00000000-0005-0000-0000-00007D220000}"/>
    <cellStyle name="Normal 2 2 2 4 2 2 2 2 2 2 2 2" xfId="29549" xr:uid="{00000000-0005-0000-0000-00007E220000}"/>
    <cellStyle name="Normal 2 2 2 4 2 2 2 2 2 2 3" xfId="21403" xr:uid="{00000000-0005-0000-0000-00007F220000}"/>
    <cellStyle name="Normal 2 2 2 4 2 2 2 2 2 3" xfId="7930" xr:uid="{00000000-0005-0000-0000-000080220000}"/>
    <cellStyle name="Normal 2 2 2 4 2 2 2 2 2 3 2" xfId="16076" xr:uid="{00000000-0005-0000-0000-000081220000}"/>
    <cellStyle name="Normal 2 2 2 4 2 2 2 2 2 3 2 2" xfId="32372" xr:uid="{00000000-0005-0000-0000-000082220000}"/>
    <cellStyle name="Normal 2 2 2 4 2 2 2 2 2 3 3" xfId="24226" xr:uid="{00000000-0005-0000-0000-000083220000}"/>
    <cellStyle name="Normal 2 2 2 4 2 2 2 2 2 4" xfId="10777" xr:uid="{00000000-0005-0000-0000-000084220000}"/>
    <cellStyle name="Normal 2 2 2 4 2 2 2 2 2 4 2" xfId="27073" xr:uid="{00000000-0005-0000-0000-000085220000}"/>
    <cellStyle name="Normal 2 2 2 4 2 2 2 2 2 5" xfId="18927" xr:uid="{00000000-0005-0000-0000-000086220000}"/>
    <cellStyle name="Normal 2 2 2 4 2 2 2 2 3" xfId="3889" xr:uid="{00000000-0005-0000-0000-000087220000}"/>
    <cellStyle name="Normal 2 2 2 4 2 2 2 2 3 2" xfId="12035" xr:uid="{00000000-0005-0000-0000-000088220000}"/>
    <cellStyle name="Normal 2 2 2 4 2 2 2 2 3 2 2" xfId="28331" xr:uid="{00000000-0005-0000-0000-000089220000}"/>
    <cellStyle name="Normal 2 2 2 4 2 2 2 2 3 3" xfId="20185" xr:uid="{00000000-0005-0000-0000-00008A220000}"/>
    <cellStyle name="Normal 2 2 2 4 2 2 2 2 4" xfId="6520" xr:uid="{00000000-0005-0000-0000-00008B220000}"/>
    <cellStyle name="Normal 2 2 2 4 2 2 2 2 4 2" xfId="14666" xr:uid="{00000000-0005-0000-0000-00008C220000}"/>
    <cellStyle name="Normal 2 2 2 4 2 2 2 2 4 2 2" xfId="30962" xr:uid="{00000000-0005-0000-0000-00008D220000}"/>
    <cellStyle name="Normal 2 2 2 4 2 2 2 2 4 3" xfId="22816" xr:uid="{00000000-0005-0000-0000-00008E220000}"/>
    <cellStyle name="Normal 2 2 2 4 2 2 2 2 5" xfId="9367" xr:uid="{00000000-0005-0000-0000-00008F220000}"/>
    <cellStyle name="Normal 2 2 2 4 2 2 2 2 5 2" xfId="25663" xr:uid="{00000000-0005-0000-0000-000090220000}"/>
    <cellStyle name="Normal 2 2 2 4 2 2 2 2 6" xfId="17517" xr:uid="{00000000-0005-0000-0000-000091220000}"/>
    <cellStyle name="Normal 2 2 2 4 2 2 2 3" xfId="1926" xr:uid="{00000000-0005-0000-0000-000092220000}"/>
    <cellStyle name="Normal 2 2 2 4 2 2 2 3 2" xfId="4498" xr:uid="{00000000-0005-0000-0000-000093220000}"/>
    <cellStyle name="Normal 2 2 2 4 2 2 2 3 2 2" xfId="12644" xr:uid="{00000000-0005-0000-0000-000094220000}"/>
    <cellStyle name="Normal 2 2 2 4 2 2 2 3 2 2 2" xfId="28940" xr:uid="{00000000-0005-0000-0000-000095220000}"/>
    <cellStyle name="Normal 2 2 2 4 2 2 2 3 2 3" xfId="20794" xr:uid="{00000000-0005-0000-0000-000096220000}"/>
    <cellStyle name="Normal 2 2 2 4 2 2 2 3 3" xfId="7225" xr:uid="{00000000-0005-0000-0000-000097220000}"/>
    <cellStyle name="Normal 2 2 2 4 2 2 2 3 3 2" xfId="15371" xr:uid="{00000000-0005-0000-0000-000098220000}"/>
    <cellStyle name="Normal 2 2 2 4 2 2 2 3 3 2 2" xfId="31667" xr:uid="{00000000-0005-0000-0000-000099220000}"/>
    <cellStyle name="Normal 2 2 2 4 2 2 2 3 3 3" xfId="23521" xr:uid="{00000000-0005-0000-0000-00009A220000}"/>
    <cellStyle name="Normal 2 2 2 4 2 2 2 3 4" xfId="10072" xr:uid="{00000000-0005-0000-0000-00009B220000}"/>
    <cellStyle name="Normal 2 2 2 4 2 2 2 3 4 2" xfId="26368" xr:uid="{00000000-0005-0000-0000-00009C220000}"/>
    <cellStyle name="Normal 2 2 2 4 2 2 2 3 5" xfId="18222" xr:uid="{00000000-0005-0000-0000-00009D220000}"/>
    <cellStyle name="Normal 2 2 2 4 2 2 2 4" xfId="3280" xr:uid="{00000000-0005-0000-0000-00009E220000}"/>
    <cellStyle name="Normal 2 2 2 4 2 2 2 4 2" xfId="11426" xr:uid="{00000000-0005-0000-0000-00009F220000}"/>
    <cellStyle name="Normal 2 2 2 4 2 2 2 4 2 2" xfId="27722" xr:uid="{00000000-0005-0000-0000-0000A0220000}"/>
    <cellStyle name="Normal 2 2 2 4 2 2 2 4 3" xfId="19576" xr:uid="{00000000-0005-0000-0000-0000A1220000}"/>
    <cellStyle name="Normal 2 2 2 4 2 2 2 5" xfId="5815" xr:uid="{00000000-0005-0000-0000-0000A2220000}"/>
    <cellStyle name="Normal 2 2 2 4 2 2 2 5 2" xfId="13961" xr:uid="{00000000-0005-0000-0000-0000A3220000}"/>
    <cellStyle name="Normal 2 2 2 4 2 2 2 5 2 2" xfId="30257" xr:uid="{00000000-0005-0000-0000-0000A4220000}"/>
    <cellStyle name="Normal 2 2 2 4 2 2 2 5 3" xfId="22111" xr:uid="{00000000-0005-0000-0000-0000A5220000}"/>
    <cellStyle name="Normal 2 2 2 4 2 2 2 6" xfId="8662" xr:uid="{00000000-0005-0000-0000-0000A6220000}"/>
    <cellStyle name="Normal 2 2 2 4 2 2 2 6 2" xfId="24958" xr:uid="{00000000-0005-0000-0000-0000A7220000}"/>
    <cellStyle name="Normal 2 2 2 4 2 2 2 7" xfId="16812" xr:uid="{00000000-0005-0000-0000-0000A8220000}"/>
    <cellStyle name="Normal 2 2 2 4 2 2 3" xfId="877" xr:uid="{00000000-0005-0000-0000-0000A9220000}"/>
    <cellStyle name="Normal 2 2 2 4 2 2 3 2" xfId="2287" xr:uid="{00000000-0005-0000-0000-0000AA220000}"/>
    <cellStyle name="Normal 2 2 2 4 2 2 3 2 2" xfId="4811" xr:uid="{00000000-0005-0000-0000-0000AB220000}"/>
    <cellStyle name="Normal 2 2 2 4 2 2 3 2 2 2" xfId="12957" xr:uid="{00000000-0005-0000-0000-0000AC220000}"/>
    <cellStyle name="Normal 2 2 2 4 2 2 3 2 2 2 2" xfId="29253" xr:uid="{00000000-0005-0000-0000-0000AD220000}"/>
    <cellStyle name="Normal 2 2 2 4 2 2 3 2 2 3" xfId="21107" xr:uid="{00000000-0005-0000-0000-0000AE220000}"/>
    <cellStyle name="Normal 2 2 2 4 2 2 3 2 3" xfId="7586" xr:uid="{00000000-0005-0000-0000-0000AF220000}"/>
    <cellStyle name="Normal 2 2 2 4 2 2 3 2 3 2" xfId="15732" xr:uid="{00000000-0005-0000-0000-0000B0220000}"/>
    <cellStyle name="Normal 2 2 2 4 2 2 3 2 3 2 2" xfId="32028" xr:uid="{00000000-0005-0000-0000-0000B1220000}"/>
    <cellStyle name="Normal 2 2 2 4 2 2 3 2 3 3" xfId="23882" xr:uid="{00000000-0005-0000-0000-0000B2220000}"/>
    <cellStyle name="Normal 2 2 2 4 2 2 3 2 4" xfId="10433" xr:uid="{00000000-0005-0000-0000-0000B3220000}"/>
    <cellStyle name="Normal 2 2 2 4 2 2 3 2 4 2" xfId="26729" xr:uid="{00000000-0005-0000-0000-0000B4220000}"/>
    <cellStyle name="Normal 2 2 2 4 2 2 3 2 5" xfId="18583" xr:uid="{00000000-0005-0000-0000-0000B5220000}"/>
    <cellStyle name="Normal 2 2 2 4 2 2 3 3" xfId="3593" xr:uid="{00000000-0005-0000-0000-0000B6220000}"/>
    <cellStyle name="Normal 2 2 2 4 2 2 3 3 2" xfId="11739" xr:uid="{00000000-0005-0000-0000-0000B7220000}"/>
    <cellStyle name="Normal 2 2 2 4 2 2 3 3 2 2" xfId="28035" xr:uid="{00000000-0005-0000-0000-0000B8220000}"/>
    <cellStyle name="Normal 2 2 2 4 2 2 3 3 3" xfId="19889" xr:uid="{00000000-0005-0000-0000-0000B9220000}"/>
    <cellStyle name="Normal 2 2 2 4 2 2 3 4" xfId="6176" xr:uid="{00000000-0005-0000-0000-0000BA220000}"/>
    <cellStyle name="Normal 2 2 2 4 2 2 3 4 2" xfId="14322" xr:uid="{00000000-0005-0000-0000-0000BB220000}"/>
    <cellStyle name="Normal 2 2 2 4 2 2 3 4 2 2" xfId="30618" xr:uid="{00000000-0005-0000-0000-0000BC220000}"/>
    <cellStyle name="Normal 2 2 2 4 2 2 3 4 3" xfId="22472" xr:uid="{00000000-0005-0000-0000-0000BD220000}"/>
    <cellStyle name="Normal 2 2 2 4 2 2 3 5" xfId="9023" xr:uid="{00000000-0005-0000-0000-0000BE220000}"/>
    <cellStyle name="Normal 2 2 2 4 2 2 3 5 2" xfId="25319" xr:uid="{00000000-0005-0000-0000-0000BF220000}"/>
    <cellStyle name="Normal 2 2 2 4 2 2 3 6" xfId="17173" xr:uid="{00000000-0005-0000-0000-0000C0220000}"/>
    <cellStyle name="Normal 2 2 2 4 2 2 4" xfId="1582" xr:uid="{00000000-0005-0000-0000-0000C1220000}"/>
    <cellStyle name="Normal 2 2 2 4 2 2 4 2" xfId="4202" xr:uid="{00000000-0005-0000-0000-0000C2220000}"/>
    <cellStyle name="Normal 2 2 2 4 2 2 4 2 2" xfId="12348" xr:uid="{00000000-0005-0000-0000-0000C3220000}"/>
    <cellStyle name="Normal 2 2 2 4 2 2 4 2 2 2" xfId="28644" xr:uid="{00000000-0005-0000-0000-0000C4220000}"/>
    <cellStyle name="Normal 2 2 2 4 2 2 4 2 3" xfId="20498" xr:uid="{00000000-0005-0000-0000-0000C5220000}"/>
    <cellStyle name="Normal 2 2 2 4 2 2 4 3" xfId="6881" xr:uid="{00000000-0005-0000-0000-0000C6220000}"/>
    <cellStyle name="Normal 2 2 2 4 2 2 4 3 2" xfId="15027" xr:uid="{00000000-0005-0000-0000-0000C7220000}"/>
    <cellStyle name="Normal 2 2 2 4 2 2 4 3 2 2" xfId="31323" xr:uid="{00000000-0005-0000-0000-0000C8220000}"/>
    <cellStyle name="Normal 2 2 2 4 2 2 4 3 3" xfId="23177" xr:uid="{00000000-0005-0000-0000-0000C9220000}"/>
    <cellStyle name="Normal 2 2 2 4 2 2 4 4" xfId="9728" xr:uid="{00000000-0005-0000-0000-0000CA220000}"/>
    <cellStyle name="Normal 2 2 2 4 2 2 4 4 2" xfId="26024" xr:uid="{00000000-0005-0000-0000-0000CB220000}"/>
    <cellStyle name="Normal 2 2 2 4 2 2 4 5" xfId="17878" xr:uid="{00000000-0005-0000-0000-0000CC220000}"/>
    <cellStyle name="Normal 2 2 2 4 2 2 5" xfId="2984" xr:uid="{00000000-0005-0000-0000-0000CD220000}"/>
    <cellStyle name="Normal 2 2 2 4 2 2 5 2" xfId="11130" xr:uid="{00000000-0005-0000-0000-0000CE220000}"/>
    <cellStyle name="Normal 2 2 2 4 2 2 5 2 2" xfId="27426" xr:uid="{00000000-0005-0000-0000-0000CF220000}"/>
    <cellStyle name="Normal 2 2 2 4 2 2 5 3" xfId="19280" xr:uid="{00000000-0005-0000-0000-0000D0220000}"/>
    <cellStyle name="Normal 2 2 2 4 2 2 6" xfId="5471" xr:uid="{00000000-0005-0000-0000-0000D1220000}"/>
    <cellStyle name="Normal 2 2 2 4 2 2 6 2" xfId="13617" xr:uid="{00000000-0005-0000-0000-0000D2220000}"/>
    <cellStyle name="Normal 2 2 2 4 2 2 6 2 2" xfId="29913" xr:uid="{00000000-0005-0000-0000-0000D3220000}"/>
    <cellStyle name="Normal 2 2 2 4 2 2 6 3" xfId="21767" xr:uid="{00000000-0005-0000-0000-0000D4220000}"/>
    <cellStyle name="Normal 2 2 2 4 2 2 7" xfId="8318" xr:uid="{00000000-0005-0000-0000-0000D5220000}"/>
    <cellStyle name="Normal 2 2 2 4 2 2 7 2" xfId="24614" xr:uid="{00000000-0005-0000-0000-0000D6220000}"/>
    <cellStyle name="Normal 2 2 2 4 2 2 8" xfId="16468" xr:uid="{00000000-0005-0000-0000-0000D7220000}"/>
    <cellStyle name="Normal 2 2 2 4 2 3" xfId="247" xr:uid="{00000000-0005-0000-0000-0000D8220000}"/>
    <cellStyle name="Normal 2 2 2 4 2 3 2" xfId="591" xr:uid="{00000000-0005-0000-0000-0000D9220000}"/>
    <cellStyle name="Normal 2 2 2 4 2 3 2 2" xfId="1297" xr:uid="{00000000-0005-0000-0000-0000DA220000}"/>
    <cellStyle name="Normal 2 2 2 4 2 3 2 2 2" xfId="2707" xr:uid="{00000000-0005-0000-0000-0000DB220000}"/>
    <cellStyle name="Normal 2 2 2 4 2 3 2 2 2 2" xfId="5181" xr:uid="{00000000-0005-0000-0000-0000DC220000}"/>
    <cellStyle name="Normal 2 2 2 4 2 3 2 2 2 2 2" xfId="13327" xr:uid="{00000000-0005-0000-0000-0000DD220000}"/>
    <cellStyle name="Normal 2 2 2 4 2 3 2 2 2 2 2 2" xfId="29623" xr:uid="{00000000-0005-0000-0000-0000DE220000}"/>
    <cellStyle name="Normal 2 2 2 4 2 3 2 2 2 2 3" xfId="21477" xr:uid="{00000000-0005-0000-0000-0000DF220000}"/>
    <cellStyle name="Normal 2 2 2 4 2 3 2 2 2 3" xfId="8006" xr:uid="{00000000-0005-0000-0000-0000E0220000}"/>
    <cellStyle name="Normal 2 2 2 4 2 3 2 2 2 3 2" xfId="16152" xr:uid="{00000000-0005-0000-0000-0000E1220000}"/>
    <cellStyle name="Normal 2 2 2 4 2 3 2 2 2 3 2 2" xfId="32448" xr:uid="{00000000-0005-0000-0000-0000E2220000}"/>
    <cellStyle name="Normal 2 2 2 4 2 3 2 2 2 3 3" xfId="24302" xr:uid="{00000000-0005-0000-0000-0000E3220000}"/>
    <cellStyle name="Normal 2 2 2 4 2 3 2 2 2 4" xfId="10853" xr:uid="{00000000-0005-0000-0000-0000E4220000}"/>
    <cellStyle name="Normal 2 2 2 4 2 3 2 2 2 4 2" xfId="27149" xr:uid="{00000000-0005-0000-0000-0000E5220000}"/>
    <cellStyle name="Normal 2 2 2 4 2 3 2 2 2 5" xfId="19003" xr:uid="{00000000-0005-0000-0000-0000E6220000}"/>
    <cellStyle name="Normal 2 2 2 4 2 3 2 2 3" xfId="3963" xr:uid="{00000000-0005-0000-0000-0000E7220000}"/>
    <cellStyle name="Normal 2 2 2 4 2 3 2 2 3 2" xfId="12109" xr:uid="{00000000-0005-0000-0000-0000E8220000}"/>
    <cellStyle name="Normal 2 2 2 4 2 3 2 2 3 2 2" xfId="28405" xr:uid="{00000000-0005-0000-0000-0000E9220000}"/>
    <cellStyle name="Normal 2 2 2 4 2 3 2 2 3 3" xfId="20259" xr:uid="{00000000-0005-0000-0000-0000EA220000}"/>
    <cellStyle name="Normal 2 2 2 4 2 3 2 2 4" xfId="6596" xr:uid="{00000000-0005-0000-0000-0000EB220000}"/>
    <cellStyle name="Normal 2 2 2 4 2 3 2 2 4 2" xfId="14742" xr:uid="{00000000-0005-0000-0000-0000EC220000}"/>
    <cellStyle name="Normal 2 2 2 4 2 3 2 2 4 2 2" xfId="31038" xr:uid="{00000000-0005-0000-0000-0000ED220000}"/>
    <cellStyle name="Normal 2 2 2 4 2 3 2 2 4 3" xfId="22892" xr:uid="{00000000-0005-0000-0000-0000EE220000}"/>
    <cellStyle name="Normal 2 2 2 4 2 3 2 2 5" xfId="9443" xr:uid="{00000000-0005-0000-0000-0000EF220000}"/>
    <cellStyle name="Normal 2 2 2 4 2 3 2 2 5 2" xfId="25739" xr:uid="{00000000-0005-0000-0000-0000F0220000}"/>
    <cellStyle name="Normal 2 2 2 4 2 3 2 2 6" xfId="17593" xr:uid="{00000000-0005-0000-0000-0000F1220000}"/>
    <cellStyle name="Normal 2 2 2 4 2 3 2 3" xfId="2002" xr:uid="{00000000-0005-0000-0000-0000F2220000}"/>
    <cellStyle name="Normal 2 2 2 4 2 3 2 3 2" xfId="4572" xr:uid="{00000000-0005-0000-0000-0000F3220000}"/>
    <cellStyle name="Normal 2 2 2 4 2 3 2 3 2 2" xfId="12718" xr:uid="{00000000-0005-0000-0000-0000F4220000}"/>
    <cellStyle name="Normal 2 2 2 4 2 3 2 3 2 2 2" xfId="29014" xr:uid="{00000000-0005-0000-0000-0000F5220000}"/>
    <cellStyle name="Normal 2 2 2 4 2 3 2 3 2 3" xfId="20868" xr:uid="{00000000-0005-0000-0000-0000F6220000}"/>
    <cellStyle name="Normal 2 2 2 4 2 3 2 3 3" xfId="7301" xr:uid="{00000000-0005-0000-0000-0000F7220000}"/>
    <cellStyle name="Normal 2 2 2 4 2 3 2 3 3 2" xfId="15447" xr:uid="{00000000-0005-0000-0000-0000F8220000}"/>
    <cellStyle name="Normal 2 2 2 4 2 3 2 3 3 2 2" xfId="31743" xr:uid="{00000000-0005-0000-0000-0000F9220000}"/>
    <cellStyle name="Normal 2 2 2 4 2 3 2 3 3 3" xfId="23597" xr:uid="{00000000-0005-0000-0000-0000FA220000}"/>
    <cellStyle name="Normal 2 2 2 4 2 3 2 3 4" xfId="10148" xr:uid="{00000000-0005-0000-0000-0000FB220000}"/>
    <cellStyle name="Normal 2 2 2 4 2 3 2 3 4 2" xfId="26444" xr:uid="{00000000-0005-0000-0000-0000FC220000}"/>
    <cellStyle name="Normal 2 2 2 4 2 3 2 3 5" xfId="18298" xr:uid="{00000000-0005-0000-0000-0000FD220000}"/>
    <cellStyle name="Normal 2 2 2 4 2 3 2 4" xfId="3354" xr:uid="{00000000-0005-0000-0000-0000FE220000}"/>
    <cellStyle name="Normal 2 2 2 4 2 3 2 4 2" xfId="11500" xr:uid="{00000000-0005-0000-0000-0000FF220000}"/>
    <cellStyle name="Normal 2 2 2 4 2 3 2 4 2 2" xfId="27796" xr:uid="{00000000-0005-0000-0000-000000230000}"/>
    <cellStyle name="Normal 2 2 2 4 2 3 2 4 3" xfId="19650" xr:uid="{00000000-0005-0000-0000-000001230000}"/>
    <cellStyle name="Normal 2 2 2 4 2 3 2 5" xfId="5891" xr:uid="{00000000-0005-0000-0000-000002230000}"/>
    <cellStyle name="Normal 2 2 2 4 2 3 2 5 2" xfId="14037" xr:uid="{00000000-0005-0000-0000-000003230000}"/>
    <cellStyle name="Normal 2 2 2 4 2 3 2 5 2 2" xfId="30333" xr:uid="{00000000-0005-0000-0000-000004230000}"/>
    <cellStyle name="Normal 2 2 2 4 2 3 2 5 3" xfId="22187" xr:uid="{00000000-0005-0000-0000-000005230000}"/>
    <cellStyle name="Normal 2 2 2 4 2 3 2 6" xfId="8738" xr:uid="{00000000-0005-0000-0000-000006230000}"/>
    <cellStyle name="Normal 2 2 2 4 2 3 2 6 2" xfId="25034" xr:uid="{00000000-0005-0000-0000-000007230000}"/>
    <cellStyle name="Normal 2 2 2 4 2 3 2 7" xfId="16888" xr:uid="{00000000-0005-0000-0000-000008230000}"/>
    <cellStyle name="Normal 2 2 2 4 2 3 3" xfId="953" xr:uid="{00000000-0005-0000-0000-000009230000}"/>
    <cellStyle name="Normal 2 2 2 4 2 3 3 2" xfId="2363" xr:uid="{00000000-0005-0000-0000-00000A230000}"/>
    <cellStyle name="Normal 2 2 2 4 2 3 3 2 2" xfId="4885" xr:uid="{00000000-0005-0000-0000-00000B230000}"/>
    <cellStyle name="Normal 2 2 2 4 2 3 3 2 2 2" xfId="13031" xr:uid="{00000000-0005-0000-0000-00000C230000}"/>
    <cellStyle name="Normal 2 2 2 4 2 3 3 2 2 2 2" xfId="29327" xr:uid="{00000000-0005-0000-0000-00000D230000}"/>
    <cellStyle name="Normal 2 2 2 4 2 3 3 2 2 3" xfId="21181" xr:uid="{00000000-0005-0000-0000-00000E230000}"/>
    <cellStyle name="Normal 2 2 2 4 2 3 3 2 3" xfId="7662" xr:uid="{00000000-0005-0000-0000-00000F230000}"/>
    <cellStyle name="Normal 2 2 2 4 2 3 3 2 3 2" xfId="15808" xr:uid="{00000000-0005-0000-0000-000010230000}"/>
    <cellStyle name="Normal 2 2 2 4 2 3 3 2 3 2 2" xfId="32104" xr:uid="{00000000-0005-0000-0000-000011230000}"/>
    <cellStyle name="Normal 2 2 2 4 2 3 3 2 3 3" xfId="23958" xr:uid="{00000000-0005-0000-0000-000012230000}"/>
    <cellStyle name="Normal 2 2 2 4 2 3 3 2 4" xfId="10509" xr:uid="{00000000-0005-0000-0000-000013230000}"/>
    <cellStyle name="Normal 2 2 2 4 2 3 3 2 4 2" xfId="26805" xr:uid="{00000000-0005-0000-0000-000014230000}"/>
    <cellStyle name="Normal 2 2 2 4 2 3 3 2 5" xfId="18659" xr:uid="{00000000-0005-0000-0000-000015230000}"/>
    <cellStyle name="Normal 2 2 2 4 2 3 3 3" xfId="3667" xr:uid="{00000000-0005-0000-0000-000016230000}"/>
    <cellStyle name="Normal 2 2 2 4 2 3 3 3 2" xfId="11813" xr:uid="{00000000-0005-0000-0000-000017230000}"/>
    <cellStyle name="Normal 2 2 2 4 2 3 3 3 2 2" xfId="28109" xr:uid="{00000000-0005-0000-0000-000018230000}"/>
    <cellStyle name="Normal 2 2 2 4 2 3 3 3 3" xfId="19963" xr:uid="{00000000-0005-0000-0000-000019230000}"/>
    <cellStyle name="Normal 2 2 2 4 2 3 3 4" xfId="6252" xr:uid="{00000000-0005-0000-0000-00001A230000}"/>
    <cellStyle name="Normal 2 2 2 4 2 3 3 4 2" xfId="14398" xr:uid="{00000000-0005-0000-0000-00001B230000}"/>
    <cellStyle name="Normal 2 2 2 4 2 3 3 4 2 2" xfId="30694" xr:uid="{00000000-0005-0000-0000-00001C230000}"/>
    <cellStyle name="Normal 2 2 2 4 2 3 3 4 3" xfId="22548" xr:uid="{00000000-0005-0000-0000-00001D230000}"/>
    <cellStyle name="Normal 2 2 2 4 2 3 3 5" xfId="9099" xr:uid="{00000000-0005-0000-0000-00001E230000}"/>
    <cellStyle name="Normal 2 2 2 4 2 3 3 5 2" xfId="25395" xr:uid="{00000000-0005-0000-0000-00001F230000}"/>
    <cellStyle name="Normal 2 2 2 4 2 3 3 6" xfId="17249" xr:uid="{00000000-0005-0000-0000-000020230000}"/>
    <cellStyle name="Normal 2 2 2 4 2 3 4" xfId="1658" xr:uid="{00000000-0005-0000-0000-000021230000}"/>
    <cellStyle name="Normal 2 2 2 4 2 3 4 2" xfId="4276" xr:uid="{00000000-0005-0000-0000-000022230000}"/>
    <cellStyle name="Normal 2 2 2 4 2 3 4 2 2" xfId="12422" xr:uid="{00000000-0005-0000-0000-000023230000}"/>
    <cellStyle name="Normal 2 2 2 4 2 3 4 2 2 2" xfId="28718" xr:uid="{00000000-0005-0000-0000-000024230000}"/>
    <cellStyle name="Normal 2 2 2 4 2 3 4 2 3" xfId="20572" xr:uid="{00000000-0005-0000-0000-000025230000}"/>
    <cellStyle name="Normal 2 2 2 4 2 3 4 3" xfId="6957" xr:uid="{00000000-0005-0000-0000-000026230000}"/>
    <cellStyle name="Normal 2 2 2 4 2 3 4 3 2" xfId="15103" xr:uid="{00000000-0005-0000-0000-000027230000}"/>
    <cellStyle name="Normal 2 2 2 4 2 3 4 3 2 2" xfId="31399" xr:uid="{00000000-0005-0000-0000-000028230000}"/>
    <cellStyle name="Normal 2 2 2 4 2 3 4 3 3" xfId="23253" xr:uid="{00000000-0005-0000-0000-000029230000}"/>
    <cellStyle name="Normal 2 2 2 4 2 3 4 4" xfId="9804" xr:uid="{00000000-0005-0000-0000-00002A230000}"/>
    <cellStyle name="Normal 2 2 2 4 2 3 4 4 2" xfId="26100" xr:uid="{00000000-0005-0000-0000-00002B230000}"/>
    <cellStyle name="Normal 2 2 2 4 2 3 4 5" xfId="17954" xr:uid="{00000000-0005-0000-0000-00002C230000}"/>
    <cellStyle name="Normal 2 2 2 4 2 3 5" xfId="3058" xr:uid="{00000000-0005-0000-0000-00002D230000}"/>
    <cellStyle name="Normal 2 2 2 4 2 3 5 2" xfId="11204" xr:uid="{00000000-0005-0000-0000-00002E230000}"/>
    <cellStyle name="Normal 2 2 2 4 2 3 5 2 2" xfId="27500" xr:uid="{00000000-0005-0000-0000-00002F230000}"/>
    <cellStyle name="Normal 2 2 2 4 2 3 5 3" xfId="19354" xr:uid="{00000000-0005-0000-0000-000030230000}"/>
    <cellStyle name="Normal 2 2 2 4 2 3 6" xfId="5547" xr:uid="{00000000-0005-0000-0000-000031230000}"/>
    <cellStyle name="Normal 2 2 2 4 2 3 6 2" xfId="13693" xr:uid="{00000000-0005-0000-0000-000032230000}"/>
    <cellStyle name="Normal 2 2 2 4 2 3 6 2 2" xfId="29989" xr:uid="{00000000-0005-0000-0000-000033230000}"/>
    <cellStyle name="Normal 2 2 2 4 2 3 6 3" xfId="21843" xr:uid="{00000000-0005-0000-0000-000034230000}"/>
    <cellStyle name="Normal 2 2 2 4 2 3 7" xfId="8394" xr:uid="{00000000-0005-0000-0000-000035230000}"/>
    <cellStyle name="Normal 2 2 2 4 2 3 7 2" xfId="24690" xr:uid="{00000000-0005-0000-0000-000036230000}"/>
    <cellStyle name="Normal 2 2 2 4 2 3 8" xfId="16544" xr:uid="{00000000-0005-0000-0000-000037230000}"/>
    <cellStyle name="Normal 2 2 2 4 2 4" xfId="335" xr:uid="{00000000-0005-0000-0000-000038230000}"/>
    <cellStyle name="Normal 2 2 2 4 2 4 2" xfId="679" xr:uid="{00000000-0005-0000-0000-000039230000}"/>
    <cellStyle name="Normal 2 2 2 4 2 4 2 2" xfId="1385" xr:uid="{00000000-0005-0000-0000-00003A230000}"/>
    <cellStyle name="Normal 2 2 2 4 2 4 2 2 2" xfId="2795" xr:uid="{00000000-0005-0000-0000-00003B230000}"/>
    <cellStyle name="Normal 2 2 2 4 2 4 2 2 2 2" xfId="5255" xr:uid="{00000000-0005-0000-0000-00003C230000}"/>
    <cellStyle name="Normal 2 2 2 4 2 4 2 2 2 2 2" xfId="13401" xr:uid="{00000000-0005-0000-0000-00003D230000}"/>
    <cellStyle name="Normal 2 2 2 4 2 4 2 2 2 2 2 2" xfId="29697" xr:uid="{00000000-0005-0000-0000-00003E230000}"/>
    <cellStyle name="Normal 2 2 2 4 2 4 2 2 2 2 3" xfId="21551" xr:uid="{00000000-0005-0000-0000-00003F230000}"/>
    <cellStyle name="Normal 2 2 2 4 2 4 2 2 2 3" xfId="8094" xr:uid="{00000000-0005-0000-0000-000040230000}"/>
    <cellStyle name="Normal 2 2 2 4 2 4 2 2 2 3 2" xfId="16240" xr:uid="{00000000-0005-0000-0000-000041230000}"/>
    <cellStyle name="Normal 2 2 2 4 2 4 2 2 2 3 2 2" xfId="32536" xr:uid="{00000000-0005-0000-0000-000042230000}"/>
    <cellStyle name="Normal 2 2 2 4 2 4 2 2 2 3 3" xfId="24390" xr:uid="{00000000-0005-0000-0000-000043230000}"/>
    <cellStyle name="Normal 2 2 2 4 2 4 2 2 2 4" xfId="10941" xr:uid="{00000000-0005-0000-0000-000044230000}"/>
    <cellStyle name="Normal 2 2 2 4 2 4 2 2 2 4 2" xfId="27237" xr:uid="{00000000-0005-0000-0000-000045230000}"/>
    <cellStyle name="Normal 2 2 2 4 2 4 2 2 2 5" xfId="19091" xr:uid="{00000000-0005-0000-0000-000046230000}"/>
    <cellStyle name="Normal 2 2 2 4 2 4 2 2 3" xfId="4037" xr:uid="{00000000-0005-0000-0000-000047230000}"/>
    <cellStyle name="Normal 2 2 2 4 2 4 2 2 3 2" xfId="12183" xr:uid="{00000000-0005-0000-0000-000048230000}"/>
    <cellStyle name="Normal 2 2 2 4 2 4 2 2 3 2 2" xfId="28479" xr:uid="{00000000-0005-0000-0000-000049230000}"/>
    <cellStyle name="Normal 2 2 2 4 2 4 2 2 3 3" xfId="20333" xr:uid="{00000000-0005-0000-0000-00004A230000}"/>
    <cellStyle name="Normal 2 2 2 4 2 4 2 2 4" xfId="6684" xr:uid="{00000000-0005-0000-0000-00004B230000}"/>
    <cellStyle name="Normal 2 2 2 4 2 4 2 2 4 2" xfId="14830" xr:uid="{00000000-0005-0000-0000-00004C230000}"/>
    <cellStyle name="Normal 2 2 2 4 2 4 2 2 4 2 2" xfId="31126" xr:uid="{00000000-0005-0000-0000-00004D230000}"/>
    <cellStyle name="Normal 2 2 2 4 2 4 2 2 4 3" xfId="22980" xr:uid="{00000000-0005-0000-0000-00004E230000}"/>
    <cellStyle name="Normal 2 2 2 4 2 4 2 2 5" xfId="9531" xr:uid="{00000000-0005-0000-0000-00004F230000}"/>
    <cellStyle name="Normal 2 2 2 4 2 4 2 2 5 2" xfId="25827" xr:uid="{00000000-0005-0000-0000-000050230000}"/>
    <cellStyle name="Normal 2 2 2 4 2 4 2 2 6" xfId="17681" xr:uid="{00000000-0005-0000-0000-000051230000}"/>
    <cellStyle name="Normal 2 2 2 4 2 4 2 3" xfId="2090" xr:uid="{00000000-0005-0000-0000-000052230000}"/>
    <cellStyle name="Normal 2 2 2 4 2 4 2 3 2" xfId="4646" xr:uid="{00000000-0005-0000-0000-000053230000}"/>
    <cellStyle name="Normal 2 2 2 4 2 4 2 3 2 2" xfId="12792" xr:uid="{00000000-0005-0000-0000-000054230000}"/>
    <cellStyle name="Normal 2 2 2 4 2 4 2 3 2 2 2" xfId="29088" xr:uid="{00000000-0005-0000-0000-000055230000}"/>
    <cellStyle name="Normal 2 2 2 4 2 4 2 3 2 3" xfId="20942" xr:uid="{00000000-0005-0000-0000-000056230000}"/>
    <cellStyle name="Normal 2 2 2 4 2 4 2 3 3" xfId="7389" xr:uid="{00000000-0005-0000-0000-000057230000}"/>
    <cellStyle name="Normal 2 2 2 4 2 4 2 3 3 2" xfId="15535" xr:uid="{00000000-0005-0000-0000-000058230000}"/>
    <cellStyle name="Normal 2 2 2 4 2 4 2 3 3 2 2" xfId="31831" xr:uid="{00000000-0005-0000-0000-000059230000}"/>
    <cellStyle name="Normal 2 2 2 4 2 4 2 3 3 3" xfId="23685" xr:uid="{00000000-0005-0000-0000-00005A230000}"/>
    <cellStyle name="Normal 2 2 2 4 2 4 2 3 4" xfId="10236" xr:uid="{00000000-0005-0000-0000-00005B230000}"/>
    <cellStyle name="Normal 2 2 2 4 2 4 2 3 4 2" xfId="26532" xr:uid="{00000000-0005-0000-0000-00005C230000}"/>
    <cellStyle name="Normal 2 2 2 4 2 4 2 3 5" xfId="18386" xr:uid="{00000000-0005-0000-0000-00005D230000}"/>
    <cellStyle name="Normal 2 2 2 4 2 4 2 4" xfId="3428" xr:uid="{00000000-0005-0000-0000-00005E230000}"/>
    <cellStyle name="Normal 2 2 2 4 2 4 2 4 2" xfId="11574" xr:uid="{00000000-0005-0000-0000-00005F230000}"/>
    <cellStyle name="Normal 2 2 2 4 2 4 2 4 2 2" xfId="27870" xr:uid="{00000000-0005-0000-0000-000060230000}"/>
    <cellStyle name="Normal 2 2 2 4 2 4 2 4 3" xfId="19724" xr:uid="{00000000-0005-0000-0000-000061230000}"/>
    <cellStyle name="Normal 2 2 2 4 2 4 2 5" xfId="5979" xr:uid="{00000000-0005-0000-0000-000062230000}"/>
    <cellStyle name="Normal 2 2 2 4 2 4 2 5 2" xfId="14125" xr:uid="{00000000-0005-0000-0000-000063230000}"/>
    <cellStyle name="Normal 2 2 2 4 2 4 2 5 2 2" xfId="30421" xr:uid="{00000000-0005-0000-0000-000064230000}"/>
    <cellStyle name="Normal 2 2 2 4 2 4 2 5 3" xfId="22275" xr:uid="{00000000-0005-0000-0000-000065230000}"/>
    <cellStyle name="Normal 2 2 2 4 2 4 2 6" xfId="8826" xr:uid="{00000000-0005-0000-0000-000066230000}"/>
    <cellStyle name="Normal 2 2 2 4 2 4 2 6 2" xfId="25122" xr:uid="{00000000-0005-0000-0000-000067230000}"/>
    <cellStyle name="Normal 2 2 2 4 2 4 2 7" xfId="16976" xr:uid="{00000000-0005-0000-0000-000068230000}"/>
    <cellStyle name="Normal 2 2 2 4 2 4 3" xfId="1041" xr:uid="{00000000-0005-0000-0000-000069230000}"/>
    <cellStyle name="Normal 2 2 2 4 2 4 3 2" xfId="2451" xr:uid="{00000000-0005-0000-0000-00006A230000}"/>
    <cellStyle name="Normal 2 2 2 4 2 4 3 2 2" xfId="4959" xr:uid="{00000000-0005-0000-0000-00006B230000}"/>
    <cellStyle name="Normal 2 2 2 4 2 4 3 2 2 2" xfId="13105" xr:uid="{00000000-0005-0000-0000-00006C230000}"/>
    <cellStyle name="Normal 2 2 2 4 2 4 3 2 2 2 2" xfId="29401" xr:uid="{00000000-0005-0000-0000-00006D230000}"/>
    <cellStyle name="Normal 2 2 2 4 2 4 3 2 2 3" xfId="21255" xr:uid="{00000000-0005-0000-0000-00006E230000}"/>
    <cellStyle name="Normal 2 2 2 4 2 4 3 2 3" xfId="7750" xr:uid="{00000000-0005-0000-0000-00006F230000}"/>
    <cellStyle name="Normal 2 2 2 4 2 4 3 2 3 2" xfId="15896" xr:uid="{00000000-0005-0000-0000-000070230000}"/>
    <cellStyle name="Normal 2 2 2 4 2 4 3 2 3 2 2" xfId="32192" xr:uid="{00000000-0005-0000-0000-000071230000}"/>
    <cellStyle name="Normal 2 2 2 4 2 4 3 2 3 3" xfId="24046" xr:uid="{00000000-0005-0000-0000-000072230000}"/>
    <cellStyle name="Normal 2 2 2 4 2 4 3 2 4" xfId="10597" xr:uid="{00000000-0005-0000-0000-000073230000}"/>
    <cellStyle name="Normal 2 2 2 4 2 4 3 2 4 2" xfId="26893" xr:uid="{00000000-0005-0000-0000-000074230000}"/>
    <cellStyle name="Normal 2 2 2 4 2 4 3 2 5" xfId="18747" xr:uid="{00000000-0005-0000-0000-000075230000}"/>
    <cellStyle name="Normal 2 2 2 4 2 4 3 3" xfId="3741" xr:uid="{00000000-0005-0000-0000-000076230000}"/>
    <cellStyle name="Normal 2 2 2 4 2 4 3 3 2" xfId="11887" xr:uid="{00000000-0005-0000-0000-000077230000}"/>
    <cellStyle name="Normal 2 2 2 4 2 4 3 3 2 2" xfId="28183" xr:uid="{00000000-0005-0000-0000-000078230000}"/>
    <cellStyle name="Normal 2 2 2 4 2 4 3 3 3" xfId="20037" xr:uid="{00000000-0005-0000-0000-000079230000}"/>
    <cellStyle name="Normal 2 2 2 4 2 4 3 4" xfId="6340" xr:uid="{00000000-0005-0000-0000-00007A230000}"/>
    <cellStyle name="Normal 2 2 2 4 2 4 3 4 2" xfId="14486" xr:uid="{00000000-0005-0000-0000-00007B230000}"/>
    <cellStyle name="Normal 2 2 2 4 2 4 3 4 2 2" xfId="30782" xr:uid="{00000000-0005-0000-0000-00007C230000}"/>
    <cellStyle name="Normal 2 2 2 4 2 4 3 4 3" xfId="22636" xr:uid="{00000000-0005-0000-0000-00007D230000}"/>
    <cellStyle name="Normal 2 2 2 4 2 4 3 5" xfId="9187" xr:uid="{00000000-0005-0000-0000-00007E230000}"/>
    <cellStyle name="Normal 2 2 2 4 2 4 3 5 2" xfId="25483" xr:uid="{00000000-0005-0000-0000-00007F230000}"/>
    <cellStyle name="Normal 2 2 2 4 2 4 3 6" xfId="17337" xr:uid="{00000000-0005-0000-0000-000080230000}"/>
    <cellStyle name="Normal 2 2 2 4 2 4 4" xfId="1746" xr:uid="{00000000-0005-0000-0000-000081230000}"/>
    <cellStyle name="Normal 2 2 2 4 2 4 4 2" xfId="4350" xr:uid="{00000000-0005-0000-0000-000082230000}"/>
    <cellStyle name="Normal 2 2 2 4 2 4 4 2 2" xfId="12496" xr:uid="{00000000-0005-0000-0000-000083230000}"/>
    <cellStyle name="Normal 2 2 2 4 2 4 4 2 2 2" xfId="28792" xr:uid="{00000000-0005-0000-0000-000084230000}"/>
    <cellStyle name="Normal 2 2 2 4 2 4 4 2 3" xfId="20646" xr:uid="{00000000-0005-0000-0000-000085230000}"/>
    <cellStyle name="Normal 2 2 2 4 2 4 4 3" xfId="7045" xr:uid="{00000000-0005-0000-0000-000086230000}"/>
    <cellStyle name="Normal 2 2 2 4 2 4 4 3 2" xfId="15191" xr:uid="{00000000-0005-0000-0000-000087230000}"/>
    <cellStyle name="Normal 2 2 2 4 2 4 4 3 2 2" xfId="31487" xr:uid="{00000000-0005-0000-0000-000088230000}"/>
    <cellStyle name="Normal 2 2 2 4 2 4 4 3 3" xfId="23341" xr:uid="{00000000-0005-0000-0000-000089230000}"/>
    <cellStyle name="Normal 2 2 2 4 2 4 4 4" xfId="9892" xr:uid="{00000000-0005-0000-0000-00008A230000}"/>
    <cellStyle name="Normal 2 2 2 4 2 4 4 4 2" xfId="26188" xr:uid="{00000000-0005-0000-0000-00008B230000}"/>
    <cellStyle name="Normal 2 2 2 4 2 4 4 5" xfId="18042" xr:uid="{00000000-0005-0000-0000-00008C230000}"/>
    <cellStyle name="Normal 2 2 2 4 2 4 5" xfId="3132" xr:uid="{00000000-0005-0000-0000-00008D230000}"/>
    <cellStyle name="Normal 2 2 2 4 2 4 5 2" xfId="11278" xr:uid="{00000000-0005-0000-0000-00008E230000}"/>
    <cellStyle name="Normal 2 2 2 4 2 4 5 2 2" xfId="27574" xr:uid="{00000000-0005-0000-0000-00008F230000}"/>
    <cellStyle name="Normal 2 2 2 4 2 4 5 3" xfId="19428" xr:uid="{00000000-0005-0000-0000-000090230000}"/>
    <cellStyle name="Normal 2 2 2 4 2 4 6" xfId="5635" xr:uid="{00000000-0005-0000-0000-000091230000}"/>
    <cellStyle name="Normal 2 2 2 4 2 4 6 2" xfId="13781" xr:uid="{00000000-0005-0000-0000-000092230000}"/>
    <cellStyle name="Normal 2 2 2 4 2 4 6 2 2" xfId="30077" xr:uid="{00000000-0005-0000-0000-000093230000}"/>
    <cellStyle name="Normal 2 2 2 4 2 4 6 3" xfId="21931" xr:uid="{00000000-0005-0000-0000-000094230000}"/>
    <cellStyle name="Normal 2 2 2 4 2 4 7" xfId="8482" xr:uid="{00000000-0005-0000-0000-000095230000}"/>
    <cellStyle name="Normal 2 2 2 4 2 4 7 2" xfId="24778" xr:uid="{00000000-0005-0000-0000-000096230000}"/>
    <cellStyle name="Normal 2 2 2 4 2 4 8" xfId="16632" xr:uid="{00000000-0005-0000-0000-000097230000}"/>
    <cellStyle name="Normal 2 2 2 4 2 5" xfId="425" xr:uid="{00000000-0005-0000-0000-000098230000}"/>
    <cellStyle name="Normal 2 2 2 4 2 5 2" xfId="1131" xr:uid="{00000000-0005-0000-0000-000099230000}"/>
    <cellStyle name="Normal 2 2 2 4 2 5 2 2" xfId="2541" xr:uid="{00000000-0005-0000-0000-00009A230000}"/>
    <cellStyle name="Normal 2 2 2 4 2 5 2 2 2" xfId="5033" xr:uid="{00000000-0005-0000-0000-00009B230000}"/>
    <cellStyle name="Normal 2 2 2 4 2 5 2 2 2 2" xfId="13179" xr:uid="{00000000-0005-0000-0000-00009C230000}"/>
    <cellStyle name="Normal 2 2 2 4 2 5 2 2 2 2 2" xfId="29475" xr:uid="{00000000-0005-0000-0000-00009D230000}"/>
    <cellStyle name="Normal 2 2 2 4 2 5 2 2 2 3" xfId="21329" xr:uid="{00000000-0005-0000-0000-00009E230000}"/>
    <cellStyle name="Normal 2 2 2 4 2 5 2 2 3" xfId="7840" xr:uid="{00000000-0005-0000-0000-00009F230000}"/>
    <cellStyle name="Normal 2 2 2 4 2 5 2 2 3 2" xfId="15986" xr:uid="{00000000-0005-0000-0000-0000A0230000}"/>
    <cellStyle name="Normal 2 2 2 4 2 5 2 2 3 2 2" xfId="32282" xr:uid="{00000000-0005-0000-0000-0000A1230000}"/>
    <cellStyle name="Normal 2 2 2 4 2 5 2 2 3 3" xfId="24136" xr:uid="{00000000-0005-0000-0000-0000A2230000}"/>
    <cellStyle name="Normal 2 2 2 4 2 5 2 2 4" xfId="10687" xr:uid="{00000000-0005-0000-0000-0000A3230000}"/>
    <cellStyle name="Normal 2 2 2 4 2 5 2 2 4 2" xfId="26983" xr:uid="{00000000-0005-0000-0000-0000A4230000}"/>
    <cellStyle name="Normal 2 2 2 4 2 5 2 2 5" xfId="18837" xr:uid="{00000000-0005-0000-0000-0000A5230000}"/>
    <cellStyle name="Normal 2 2 2 4 2 5 2 3" xfId="3815" xr:uid="{00000000-0005-0000-0000-0000A6230000}"/>
    <cellStyle name="Normal 2 2 2 4 2 5 2 3 2" xfId="11961" xr:uid="{00000000-0005-0000-0000-0000A7230000}"/>
    <cellStyle name="Normal 2 2 2 4 2 5 2 3 2 2" xfId="28257" xr:uid="{00000000-0005-0000-0000-0000A8230000}"/>
    <cellStyle name="Normal 2 2 2 4 2 5 2 3 3" xfId="20111" xr:uid="{00000000-0005-0000-0000-0000A9230000}"/>
    <cellStyle name="Normal 2 2 2 4 2 5 2 4" xfId="6430" xr:uid="{00000000-0005-0000-0000-0000AA230000}"/>
    <cellStyle name="Normal 2 2 2 4 2 5 2 4 2" xfId="14576" xr:uid="{00000000-0005-0000-0000-0000AB230000}"/>
    <cellStyle name="Normal 2 2 2 4 2 5 2 4 2 2" xfId="30872" xr:uid="{00000000-0005-0000-0000-0000AC230000}"/>
    <cellStyle name="Normal 2 2 2 4 2 5 2 4 3" xfId="22726" xr:uid="{00000000-0005-0000-0000-0000AD230000}"/>
    <cellStyle name="Normal 2 2 2 4 2 5 2 5" xfId="9277" xr:uid="{00000000-0005-0000-0000-0000AE230000}"/>
    <cellStyle name="Normal 2 2 2 4 2 5 2 5 2" xfId="25573" xr:uid="{00000000-0005-0000-0000-0000AF230000}"/>
    <cellStyle name="Normal 2 2 2 4 2 5 2 6" xfId="17427" xr:uid="{00000000-0005-0000-0000-0000B0230000}"/>
    <cellStyle name="Normal 2 2 2 4 2 5 3" xfId="1836" xr:uid="{00000000-0005-0000-0000-0000B1230000}"/>
    <cellStyle name="Normal 2 2 2 4 2 5 3 2" xfId="4424" xr:uid="{00000000-0005-0000-0000-0000B2230000}"/>
    <cellStyle name="Normal 2 2 2 4 2 5 3 2 2" xfId="12570" xr:uid="{00000000-0005-0000-0000-0000B3230000}"/>
    <cellStyle name="Normal 2 2 2 4 2 5 3 2 2 2" xfId="28866" xr:uid="{00000000-0005-0000-0000-0000B4230000}"/>
    <cellStyle name="Normal 2 2 2 4 2 5 3 2 3" xfId="20720" xr:uid="{00000000-0005-0000-0000-0000B5230000}"/>
    <cellStyle name="Normal 2 2 2 4 2 5 3 3" xfId="7135" xr:uid="{00000000-0005-0000-0000-0000B6230000}"/>
    <cellStyle name="Normal 2 2 2 4 2 5 3 3 2" xfId="15281" xr:uid="{00000000-0005-0000-0000-0000B7230000}"/>
    <cellStyle name="Normal 2 2 2 4 2 5 3 3 2 2" xfId="31577" xr:uid="{00000000-0005-0000-0000-0000B8230000}"/>
    <cellStyle name="Normal 2 2 2 4 2 5 3 3 3" xfId="23431" xr:uid="{00000000-0005-0000-0000-0000B9230000}"/>
    <cellStyle name="Normal 2 2 2 4 2 5 3 4" xfId="9982" xr:uid="{00000000-0005-0000-0000-0000BA230000}"/>
    <cellStyle name="Normal 2 2 2 4 2 5 3 4 2" xfId="26278" xr:uid="{00000000-0005-0000-0000-0000BB230000}"/>
    <cellStyle name="Normal 2 2 2 4 2 5 3 5" xfId="18132" xr:uid="{00000000-0005-0000-0000-0000BC230000}"/>
    <cellStyle name="Normal 2 2 2 4 2 5 4" xfId="3206" xr:uid="{00000000-0005-0000-0000-0000BD230000}"/>
    <cellStyle name="Normal 2 2 2 4 2 5 4 2" xfId="11352" xr:uid="{00000000-0005-0000-0000-0000BE230000}"/>
    <cellStyle name="Normal 2 2 2 4 2 5 4 2 2" xfId="27648" xr:uid="{00000000-0005-0000-0000-0000BF230000}"/>
    <cellStyle name="Normal 2 2 2 4 2 5 4 3" xfId="19502" xr:uid="{00000000-0005-0000-0000-0000C0230000}"/>
    <cellStyle name="Normal 2 2 2 4 2 5 5" xfId="5725" xr:uid="{00000000-0005-0000-0000-0000C1230000}"/>
    <cellStyle name="Normal 2 2 2 4 2 5 5 2" xfId="13871" xr:uid="{00000000-0005-0000-0000-0000C2230000}"/>
    <cellStyle name="Normal 2 2 2 4 2 5 5 2 2" xfId="30167" xr:uid="{00000000-0005-0000-0000-0000C3230000}"/>
    <cellStyle name="Normal 2 2 2 4 2 5 5 3" xfId="22021" xr:uid="{00000000-0005-0000-0000-0000C4230000}"/>
    <cellStyle name="Normal 2 2 2 4 2 5 6" xfId="8572" xr:uid="{00000000-0005-0000-0000-0000C5230000}"/>
    <cellStyle name="Normal 2 2 2 4 2 5 6 2" xfId="24868" xr:uid="{00000000-0005-0000-0000-0000C6230000}"/>
    <cellStyle name="Normal 2 2 2 4 2 5 7" xfId="16722" xr:uid="{00000000-0005-0000-0000-0000C7230000}"/>
    <cellStyle name="Normal 2 2 2 4 2 6" xfId="787" xr:uid="{00000000-0005-0000-0000-0000C8230000}"/>
    <cellStyle name="Normal 2 2 2 4 2 6 2" xfId="2197" xr:uid="{00000000-0005-0000-0000-0000C9230000}"/>
    <cellStyle name="Normal 2 2 2 4 2 6 2 2" xfId="4737" xr:uid="{00000000-0005-0000-0000-0000CA230000}"/>
    <cellStyle name="Normal 2 2 2 4 2 6 2 2 2" xfId="12883" xr:uid="{00000000-0005-0000-0000-0000CB230000}"/>
    <cellStyle name="Normal 2 2 2 4 2 6 2 2 2 2" xfId="29179" xr:uid="{00000000-0005-0000-0000-0000CC230000}"/>
    <cellStyle name="Normal 2 2 2 4 2 6 2 2 3" xfId="21033" xr:uid="{00000000-0005-0000-0000-0000CD230000}"/>
    <cellStyle name="Normal 2 2 2 4 2 6 2 3" xfId="7496" xr:uid="{00000000-0005-0000-0000-0000CE230000}"/>
    <cellStyle name="Normal 2 2 2 4 2 6 2 3 2" xfId="15642" xr:uid="{00000000-0005-0000-0000-0000CF230000}"/>
    <cellStyle name="Normal 2 2 2 4 2 6 2 3 2 2" xfId="31938" xr:uid="{00000000-0005-0000-0000-0000D0230000}"/>
    <cellStyle name="Normal 2 2 2 4 2 6 2 3 3" xfId="23792" xr:uid="{00000000-0005-0000-0000-0000D1230000}"/>
    <cellStyle name="Normal 2 2 2 4 2 6 2 4" xfId="10343" xr:uid="{00000000-0005-0000-0000-0000D2230000}"/>
    <cellStyle name="Normal 2 2 2 4 2 6 2 4 2" xfId="26639" xr:uid="{00000000-0005-0000-0000-0000D3230000}"/>
    <cellStyle name="Normal 2 2 2 4 2 6 2 5" xfId="18493" xr:uid="{00000000-0005-0000-0000-0000D4230000}"/>
    <cellStyle name="Normal 2 2 2 4 2 6 3" xfId="3519" xr:uid="{00000000-0005-0000-0000-0000D5230000}"/>
    <cellStyle name="Normal 2 2 2 4 2 6 3 2" xfId="11665" xr:uid="{00000000-0005-0000-0000-0000D6230000}"/>
    <cellStyle name="Normal 2 2 2 4 2 6 3 2 2" xfId="27961" xr:uid="{00000000-0005-0000-0000-0000D7230000}"/>
    <cellStyle name="Normal 2 2 2 4 2 6 3 3" xfId="19815" xr:uid="{00000000-0005-0000-0000-0000D8230000}"/>
    <cellStyle name="Normal 2 2 2 4 2 6 4" xfId="6086" xr:uid="{00000000-0005-0000-0000-0000D9230000}"/>
    <cellStyle name="Normal 2 2 2 4 2 6 4 2" xfId="14232" xr:uid="{00000000-0005-0000-0000-0000DA230000}"/>
    <cellStyle name="Normal 2 2 2 4 2 6 4 2 2" xfId="30528" xr:uid="{00000000-0005-0000-0000-0000DB230000}"/>
    <cellStyle name="Normal 2 2 2 4 2 6 4 3" xfId="22382" xr:uid="{00000000-0005-0000-0000-0000DC230000}"/>
    <cellStyle name="Normal 2 2 2 4 2 6 5" xfId="8933" xr:uid="{00000000-0005-0000-0000-0000DD230000}"/>
    <cellStyle name="Normal 2 2 2 4 2 6 5 2" xfId="25229" xr:uid="{00000000-0005-0000-0000-0000DE230000}"/>
    <cellStyle name="Normal 2 2 2 4 2 6 6" xfId="17083" xr:uid="{00000000-0005-0000-0000-0000DF230000}"/>
    <cellStyle name="Normal 2 2 2 4 2 7" xfId="1492" xr:uid="{00000000-0005-0000-0000-0000E0230000}"/>
    <cellStyle name="Normal 2 2 2 4 2 7 2" xfId="4128" xr:uid="{00000000-0005-0000-0000-0000E1230000}"/>
    <cellStyle name="Normal 2 2 2 4 2 7 2 2" xfId="12274" xr:uid="{00000000-0005-0000-0000-0000E2230000}"/>
    <cellStyle name="Normal 2 2 2 4 2 7 2 2 2" xfId="28570" xr:uid="{00000000-0005-0000-0000-0000E3230000}"/>
    <cellStyle name="Normal 2 2 2 4 2 7 2 3" xfId="20424" xr:uid="{00000000-0005-0000-0000-0000E4230000}"/>
    <cellStyle name="Normal 2 2 2 4 2 7 3" xfId="6791" xr:uid="{00000000-0005-0000-0000-0000E5230000}"/>
    <cellStyle name="Normal 2 2 2 4 2 7 3 2" xfId="14937" xr:uid="{00000000-0005-0000-0000-0000E6230000}"/>
    <cellStyle name="Normal 2 2 2 4 2 7 3 2 2" xfId="31233" xr:uid="{00000000-0005-0000-0000-0000E7230000}"/>
    <cellStyle name="Normal 2 2 2 4 2 7 3 3" xfId="23087" xr:uid="{00000000-0005-0000-0000-0000E8230000}"/>
    <cellStyle name="Normal 2 2 2 4 2 7 4" xfId="9638" xr:uid="{00000000-0005-0000-0000-0000E9230000}"/>
    <cellStyle name="Normal 2 2 2 4 2 7 4 2" xfId="25934" xr:uid="{00000000-0005-0000-0000-0000EA230000}"/>
    <cellStyle name="Normal 2 2 2 4 2 7 5" xfId="17788" xr:uid="{00000000-0005-0000-0000-0000EB230000}"/>
    <cellStyle name="Normal 2 2 2 4 2 8" xfId="2910" xr:uid="{00000000-0005-0000-0000-0000EC230000}"/>
    <cellStyle name="Normal 2 2 2 4 2 8 2" xfId="11056" xr:uid="{00000000-0005-0000-0000-0000ED230000}"/>
    <cellStyle name="Normal 2 2 2 4 2 8 2 2" xfId="27352" xr:uid="{00000000-0005-0000-0000-0000EE230000}"/>
    <cellStyle name="Normal 2 2 2 4 2 8 3" xfId="19206" xr:uid="{00000000-0005-0000-0000-0000EF230000}"/>
    <cellStyle name="Normal 2 2 2 4 2 9" xfId="5381" xr:uid="{00000000-0005-0000-0000-0000F0230000}"/>
    <cellStyle name="Normal 2 2 2 4 2 9 2" xfId="13527" xr:uid="{00000000-0005-0000-0000-0000F1230000}"/>
    <cellStyle name="Normal 2 2 2 4 2 9 2 2" xfId="29823" xr:uid="{00000000-0005-0000-0000-0000F2230000}"/>
    <cellStyle name="Normal 2 2 2 4 2 9 3" xfId="21677" xr:uid="{00000000-0005-0000-0000-0000F3230000}"/>
    <cellStyle name="Normal 2 2 2 4 3" xfId="127" xr:uid="{00000000-0005-0000-0000-0000F4230000}"/>
    <cellStyle name="Normal 2 2 2 4 3 2" xfId="471" xr:uid="{00000000-0005-0000-0000-0000F5230000}"/>
    <cellStyle name="Normal 2 2 2 4 3 2 2" xfId="1177" xr:uid="{00000000-0005-0000-0000-0000F6230000}"/>
    <cellStyle name="Normal 2 2 2 4 3 2 2 2" xfId="2587" xr:uid="{00000000-0005-0000-0000-0000F7230000}"/>
    <cellStyle name="Normal 2 2 2 4 3 2 2 2 2" xfId="5071" xr:uid="{00000000-0005-0000-0000-0000F8230000}"/>
    <cellStyle name="Normal 2 2 2 4 3 2 2 2 2 2" xfId="13217" xr:uid="{00000000-0005-0000-0000-0000F9230000}"/>
    <cellStyle name="Normal 2 2 2 4 3 2 2 2 2 2 2" xfId="29513" xr:uid="{00000000-0005-0000-0000-0000FA230000}"/>
    <cellStyle name="Normal 2 2 2 4 3 2 2 2 2 3" xfId="21367" xr:uid="{00000000-0005-0000-0000-0000FB230000}"/>
    <cellStyle name="Normal 2 2 2 4 3 2 2 2 3" xfId="7886" xr:uid="{00000000-0005-0000-0000-0000FC230000}"/>
    <cellStyle name="Normal 2 2 2 4 3 2 2 2 3 2" xfId="16032" xr:uid="{00000000-0005-0000-0000-0000FD230000}"/>
    <cellStyle name="Normal 2 2 2 4 3 2 2 2 3 2 2" xfId="32328" xr:uid="{00000000-0005-0000-0000-0000FE230000}"/>
    <cellStyle name="Normal 2 2 2 4 3 2 2 2 3 3" xfId="24182" xr:uid="{00000000-0005-0000-0000-0000FF230000}"/>
    <cellStyle name="Normal 2 2 2 4 3 2 2 2 4" xfId="10733" xr:uid="{00000000-0005-0000-0000-000000240000}"/>
    <cellStyle name="Normal 2 2 2 4 3 2 2 2 4 2" xfId="27029" xr:uid="{00000000-0005-0000-0000-000001240000}"/>
    <cellStyle name="Normal 2 2 2 4 3 2 2 2 5" xfId="18883" xr:uid="{00000000-0005-0000-0000-000002240000}"/>
    <cellStyle name="Normal 2 2 2 4 3 2 2 3" xfId="3853" xr:uid="{00000000-0005-0000-0000-000003240000}"/>
    <cellStyle name="Normal 2 2 2 4 3 2 2 3 2" xfId="11999" xr:uid="{00000000-0005-0000-0000-000004240000}"/>
    <cellStyle name="Normal 2 2 2 4 3 2 2 3 2 2" xfId="28295" xr:uid="{00000000-0005-0000-0000-000005240000}"/>
    <cellStyle name="Normal 2 2 2 4 3 2 2 3 3" xfId="20149" xr:uid="{00000000-0005-0000-0000-000006240000}"/>
    <cellStyle name="Normal 2 2 2 4 3 2 2 4" xfId="6476" xr:uid="{00000000-0005-0000-0000-000007240000}"/>
    <cellStyle name="Normal 2 2 2 4 3 2 2 4 2" xfId="14622" xr:uid="{00000000-0005-0000-0000-000008240000}"/>
    <cellStyle name="Normal 2 2 2 4 3 2 2 4 2 2" xfId="30918" xr:uid="{00000000-0005-0000-0000-000009240000}"/>
    <cellStyle name="Normal 2 2 2 4 3 2 2 4 3" xfId="22772" xr:uid="{00000000-0005-0000-0000-00000A240000}"/>
    <cellStyle name="Normal 2 2 2 4 3 2 2 5" xfId="9323" xr:uid="{00000000-0005-0000-0000-00000B240000}"/>
    <cellStyle name="Normal 2 2 2 4 3 2 2 5 2" xfId="25619" xr:uid="{00000000-0005-0000-0000-00000C240000}"/>
    <cellStyle name="Normal 2 2 2 4 3 2 2 6" xfId="17473" xr:uid="{00000000-0005-0000-0000-00000D240000}"/>
    <cellStyle name="Normal 2 2 2 4 3 2 3" xfId="1882" xr:uid="{00000000-0005-0000-0000-00000E240000}"/>
    <cellStyle name="Normal 2 2 2 4 3 2 3 2" xfId="4462" xr:uid="{00000000-0005-0000-0000-00000F240000}"/>
    <cellStyle name="Normal 2 2 2 4 3 2 3 2 2" xfId="12608" xr:uid="{00000000-0005-0000-0000-000010240000}"/>
    <cellStyle name="Normal 2 2 2 4 3 2 3 2 2 2" xfId="28904" xr:uid="{00000000-0005-0000-0000-000011240000}"/>
    <cellStyle name="Normal 2 2 2 4 3 2 3 2 3" xfId="20758" xr:uid="{00000000-0005-0000-0000-000012240000}"/>
    <cellStyle name="Normal 2 2 2 4 3 2 3 3" xfId="7181" xr:uid="{00000000-0005-0000-0000-000013240000}"/>
    <cellStyle name="Normal 2 2 2 4 3 2 3 3 2" xfId="15327" xr:uid="{00000000-0005-0000-0000-000014240000}"/>
    <cellStyle name="Normal 2 2 2 4 3 2 3 3 2 2" xfId="31623" xr:uid="{00000000-0005-0000-0000-000015240000}"/>
    <cellStyle name="Normal 2 2 2 4 3 2 3 3 3" xfId="23477" xr:uid="{00000000-0005-0000-0000-000016240000}"/>
    <cellStyle name="Normal 2 2 2 4 3 2 3 4" xfId="10028" xr:uid="{00000000-0005-0000-0000-000017240000}"/>
    <cellStyle name="Normal 2 2 2 4 3 2 3 4 2" xfId="26324" xr:uid="{00000000-0005-0000-0000-000018240000}"/>
    <cellStyle name="Normal 2 2 2 4 3 2 3 5" xfId="18178" xr:uid="{00000000-0005-0000-0000-000019240000}"/>
    <cellStyle name="Normal 2 2 2 4 3 2 4" xfId="3244" xr:uid="{00000000-0005-0000-0000-00001A240000}"/>
    <cellStyle name="Normal 2 2 2 4 3 2 4 2" xfId="11390" xr:uid="{00000000-0005-0000-0000-00001B240000}"/>
    <cellStyle name="Normal 2 2 2 4 3 2 4 2 2" xfId="27686" xr:uid="{00000000-0005-0000-0000-00001C240000}"/>
    <cellStyle name="Normal 2 2 2 4 3 2 4 3" xfId="19540" xr:uid="{00000000-0005-0000-0000-00001D240000}"/>
    <cellStyle name="Normal 2 2 2 4 3 2 5" xfId="5771" xr:uid="{00000000-0005-0000-0000-00001E240000}"/>
    <cellStyle name="Normal 2 2 2 4 3 2 5 2" xfId="13917" xr:uid="{00000000-0005-0000-0000-00001F240000}"/>
    <cellStyle name="Normal 2 2 2 4 3 2 5 2 2" xfId="30213" xr:uid="{00000000-0005-0000-0000-000020240000}"/>
    <cellStyle name="Normal 2 2 2 4 3 2 5 3" xfId="22067" xr:uid="{00000000-0005-0000-0000-000021240000}"/>
    <cellStyle name="Normal 2 2 2 4 3 2 6" xfId="8618" xr:uid="{00000000-0005-0000-0000-000022240000}"/>
    <cellStyle name="Normal 2 2 2 4 3 2 6 2" xfId="24914" xr:uid="{00000000-0005-0000-0000-000023240000}"/>
    <cellStyle name="Normal 2 2 2 4 3 2 7" xfId="16768" xr:uid="{00000000-0005-0000-0000-000024240000}"/>
    <cellStyle name="Normal 2 2 2 4 3 3" xfId="833" xr:uid="{00000000-0005-0000-0000-000025240000}"/>
    <cellStyle name="Normal 2 2 2 4 3 3 2" xfId="2243" xr:uid="{00000000-0005-0000-0000-000026240000}"/>
    <cellStyle name="Normal 2 2 2 4 3 3 2 2" xfId="4775" xr:uid="{00000000-0005-0000-0000-000027240000}"/>
    <cellStyle name="Normal 2 2 2 4 3 3 2 2 2" xfId="12921" xr:uid="{00000000-0005-0000-0000-000028240000}"/>
    <cellStyle name="Normal 2 2 2 4 3 3 2 2 2 2" xfId="29217" xr:uid="{00000000-0005-0000-0000-000029240000}"/>
    <cellStyle name="Normal 2 2 2 4 3 3 2 2 3" xfId="21071" xr:uid="{00000000-0005-0000-0000-00002A240000}"/>
    <cellStyle name="Normal 2 2 2 4 3 3 2 3" xfId="7542" xr:uid="{00000000-0005-0000-0000-00002B240000}"/>
    <cellStyle name="Normal 2 2 2 4 3 3 2 3 2" xfId="15688" xr:uid="{00000000-0005-0000-0000-00002C240000}"/>
    <cellStyle name="Normal 2 2 2 4 3 3 2 3 2 2" xfId="31984" xr:uid="{00000000-0005-0000-0000-00002D240000}"/>
    <cellStyle name="Normal 2 2 2 4 3 3 2 3 3" xfId="23838" xr:uid="{00000000-0005-0000-0000-00002E240000}"/>
    <cellStyle name="Normal 2 2 2 4 3 3 2 4" xfId="10389" xr:uid="{00000000-0005-0000-0000-00002F240000}"/>
    <cellStyle name="Normal 2 2 2 4 3 3 2 4 2" xfId="26685" xr:uid="{00000000-0005-0000-0000-000030240000}"/>
    <cellStyle name="Normal 2 2 2 4 3 3 2 5" xfId="18539" xr:uid="{00000000-0005-0000-0000-000031240000}"/>
    <cellStyle name="Normal 2 2 2 4 3 3 3" xfId="3557" xr:uid="{00000000-0005-0000-0000-000032240000}"/>
    <cellStyle name="Normal 2 2 2 4 3 3 3 2" xfId="11703" xr:uid="{00000000-0005-0000-0000-000033240000}"/>
    <cellStyle name="Normal 2 2 2 4 3 3 3 2 2" xfId="27999" xr:uid="{00000000-0005-0000-0000-000034240000}"/>
    <cellStyle name="Normal 2 2 2 4 3 3 3 3" xfId="19853" xr:uid="{00000000-0005-0000-0000-000035240000}"/>
    <cellStyle name="Normal 2 2 2 4 3 3 4" xfId="6132" xr:uid="{00000000-0005-0000-0000-000036240000}"/>
    <cellStyle name="Normal 2 2 2 4 3 3 4 2" xfId="14278" xr:uid="{00000000-0005-0000-0000-000037240000}"/>
    <cellStyle name="Normal 2 2 2 4 3 3 4 2 2" xfId="30574" xr:uid="{00000000-0005-0000-0000-000038240000}"/>
    <cellStyle name="Normal 2 2 2 4 3 3 4 3" xfId="22428" xr:uid="{00000000-0005-0000-0000-000039240000}"/>
    <cellStyle name="Normal 2 2 2 4 3 3 5" xfId="8979" xr:uid="{00000000-0005-0000-0000-00003A240000}"/>
    <cellStyle name="Normal 2 2 2 4 3 3 5 2" xfId="25275" xr:uid="{00000000-0005-0000-0000-00003B240000}"/>
    <cellStyle name="Normal 2 2 2 4 3 3 6" xfId="17129" xr:uid="{00000000-0005-0000-0000-00003C240000}"/>
    <cellStyle name="Normal 2 2 2 4 3 4" xfId="1538" xr:uid="{00000000-0005-0000-0000-00003D240000}"/>
    <cellStyle name="Normal 2 2 2 4 3 4 2" xfId="4166" xr:uid="{00000000-0005-0000-0000-00003E240000}"/>
    <cellStyle name="Normal 2 2 2 4 3 4 2 2" xfId="12312" xr:uid="{00000000-0005-0000-0000-00003F240000}"/>
    <cellStyle name="Normal 2 2 2 4 3 4 2 2 2" xfId="28608" xr:uid="{00000000-0005-0000-0000-000040240000}"/>
    <cellStyle name="Normal 2 2 2 4 3 4 2 3" xfId="20462" xr:uid="{00000000-0005-0000-0000-000041240000}"/>
    <cellStyle name="Normal 2 2 2 4 3 4 3" xfId="6837" xr:uid="{00000000-0005-0000-0000-000042240000}"/>
    <cellStyle name="Normal 2 2 2 4 3 4 3 2" xfId="14983" xr:uid="{00000000-0005-0000-0000-000043240000}"/>
    <cellStyle name="Normal 2 2 2 4 3 4 3 2 2" xfId="31279" xr:uid="{00000000-0005-0000-0000-000044240000}"/>
    <cellStyle name="Normal 2 2 2 4 3 4 3 3" xfId="23133" xr:uid="{00000000-0005-0000-0000-000045240000}"/>
    <cellStyle name="Normal 2 2 2 4 3 4 4" xfId="9684" xr:uid="{00000000-0005-0000-0000-000046240000}"/>
    <cellStyle name="Normal 2 2 2 4 3 4 4 2" xfId="25980" xr:uid="{00000000-0005-0000-0000-000047240000}"/>
    <cellStyle name="Normal 2 2 2 4 3 4 5" xfId="17834" xr:uid="{00000000-0005-0000-0000-000048240000}"/>
    <cellStyle name="Normal 2 2 2 4 3 5" xfId="2948" xr:uid="{00000000-0005-0000-0000-000049240000}"/>
    <cellStyle name="Normal 2 2 2 4 3 5 2" xfId="11094" xr:uid="{00000000-0005-0000-0000-00004A240000}"/>
    <cellStyle name="Normal 2 2 2 4 3 5 2 2" xfId="27390" xr:uid="{00000000-0005-0000-0000-00004B240000}"/>
    <cellStyle name="Normal 2 2 2 4 3 5 3" xfId="19244" xr:uid="{00000000-0005-0000-0000-00004C240000}"/>
    <cellStyle name="Normal 2 2 2 4 3 6" xfId="5427" xr:uid="{00000000-0005-0000-0000-00004D240000}"/>
    <cellStyle name="Normal 2 2 2 4 3 6 2" xfId="13573" xr:uid="{00000000-0005-0000-0000-00004E240000}"/>
    <cellStyle name="Normal 2 2 2 4 3 6 2 2" xfId="29869" xr:uid="{00000000-0005-0000-0000-00004F240000}"/>
    <cellStyle name="Normal 2 2 2 4 3 6 3" xfId="21723" xr:uid="{00000000-0005-0000-0000-000050240000}"/>
    <cellStyle name="Normal 2 2 2 4 3 7" xfId="8274" xr:uid="{00000000-0005-0000-0000-000051240000}"/>
    <cellStyle name="Normal 2 2 2 4 3 7 2" xfId="24570" xr:uid="{00000000-0005-0000-0000-000052240000}"/>
    <cellStyle name="Normal 2 2 2 4 3 8" xfId="16424" xr:uid="{00000000-0005-0000-0000-000053240000}"/>
    <cellStyle name="Normal 2 2 2 4 4" xfId="211" xr:uid="{00000000-0005-0000-0000-000054240000}"/>
    <cellStyle name="Normal 2 2 2 4 4 2" xfId="555" xr:uid="{00000000-0005-0000-0000-000055240000}"/>
    <cellStyle name="Normal 2 2 2 4 4 2 2" xfId="1261" xr:uid="{00000000-0005-0000-0000-000056240000}"/>
    <cellStyle name="Normal 2 2 2 4 4 2 2 2" xfId="2671" xr:uid="{00000000-0005-0000-0000-000057240000}"/>
    <cellStyle name="Normal 2 2 2 4 4 2 2 2 2" xfId="5145" xr:uid="{00000000-0005-0000-0000-000058240000}"/>
    <cellStyle name="Normal 2 2 2 4 4 2 2 2 2 2" xfId="13291" xr:uid="{00000000-0005-0000-0000-000059240000}"/>
    <cellStyle name="Normal 2 2 2 4 4 2 2 2 2 2 2" xfId="29587" xr:uid="{00000000-0005-0000-0000-00005A240000}"/>
    <cellStyle name="Normal 2 2 2 4 4 2 2 2 2 3" xfId="21441" xr:uid="{00000000-0005-0000-0000-00005B240000}"/>
    <cellStyle name="Normal 2 2 2 4 4 2 2 2 3" xfId="7970" xr:uid="{00000000-0005-0000-0000-00005C240000}"/>
    <cellStyle name="Normal 2 2 2 4 4 2 2 2 3 2" xfId="16116" xr:uid="{00000000-0005-0000-0000-00005D240000}"/>
    <cellStyle name="Normal 2 2 2 4 4 2 2 2 3 2 2" xfId="32412" xr:uid="{00000000-0005-0000-0000-00005E240000}"/>
    <cellStyle name="Normal 2 2 2 4 4 2 2 2 3 3" xfId="24266" xr:uid="{00000000-0005-0000-0000-00005F240000}"/>
    <cellStyle name="Normal 2 2 2 4 4 2 2 2 4" xfId="10817" xr:uid="{00000000-0005-0000-0000-000060240000}"/>
    <cellStyle name="Normal 2 2 2 4 4 2 2 2 4 2" xfId="27113" xr:uid="{00000000-0005-0000-0000-000061240000}"/>
    <cellStyle name="Normal 2 2 2 4 4 2 2 2 5" xfId="18967" xr:uid="{00000000-0005-0000-0000-000062240000}"/>
    <cellStyle name="Normal 2 2 2 4 4 2 2 3" xfId="3927" xr:uid="{00000000-0005-0000-0000-000063240000}"/>
    <cellStyle name="Normal 2 2 2 4 4 2 2 3 2" xfId="12073" xr:uid="{00000000-0005-0000-0000-000064240000}"/>
    <cellStyle name="Normal 2 2 2 4 4 2 2 3 2 2" xfId="28369" xr:uid="{00000000-0005-0000-0000-000065240000}"/>
    <cellStyle name="Normal 2 2 2 4 4 2 2 3 3" xfId="20223" xr:uid="{00000000-0005-0000-0000-000066240000}"/>
    <cellStyle name="Normal 2 2 2 4 4 2 2 4" xfId="6560" xr:uid="{00000000-0005-0000-0000-000067240000}"/>
    <cellStyle name="Normal 2 2 2 4 4 2 2 4 2" xfId="14706" xr:uid="{00000000-0005-0000-0000-000068240000}"/>
    <cellStyle name="Normal 2 2 2 4 4 2 2 4 2 2" xfId="31002" xr:uid="{00000000-0005-0000-0000-000069240000}"/>
    <cellStyle name="Normal 2 2 2 4 4 2 2 4 3" xfId="22856" xr:uid="{00000000-0005-0000-0000-00006A240000}"/>
    <cellStyle name="Normal 2 2 2 4 4 2 2 5" xfId="9407" xr:uid="{00000000-0005-0000-0000-00006B240000}"/>
    <cellStyle name="Normal 2 2 2 4 4 2 2 5 2" xfId="25703" xr:uid="{00000000-0005-0000-0000-00006C240000}"/>
    <cellStyle name="Normal 2 2 2 4 4 2 2 6" xfId="17557" xr:uid="{00000000-0005-0000-0000-00006D240000}"/>
    <cellStyle name="Normal 2 2 2 4 4 2 3" xfId="1966" xr:uid="{00000000-0005-0000-0000-00006E240000}"/>
    <cellStyle name="Normal 2 2 2 4 4 2 3 2" xfId="4536" xr:uid="{00000000-0005-0000-0000-00006F240000}"/>
    <cellStyle name="Normal 2 2 2 4 4 2 3 2 2" xfId="12682" xr:uid="{00000000-0005-0000-0000-000070240000}"/>
    <cellStyle name="Normal 2 2 2 4 4 2 3 2 2 2" xfId="28978" xr:uid="{00000000-0005-0000-0000-000071240000}"/>
    <cellStyle name="Normal 2 2 2 4 4 2 3 2 3" xfId="20832" xr:uid="{00000000-0005-0000-0000-000072240000}"/>
    <cellStyle name="Normal 2 2 2 4 4 2 3 3" xfId="7265" xr:uid="{00000000-0005-0000-0000-000073240000}"/>
    <cellStyle name="Normal 2 2 2 4 4 2 3 3 2" xfId="15411" xr:uid="{00000000-0005-0000-0000-000074240000}"/>
    <cellStyle name="Normal 2 2 2 4 4 2 3 3 2 2" xfId="31707" xr:uid="{00000000-0005-0000-0000-000075240000}"/>
    <cellStyle name="Normal 2 2 2 4 4 2 3 3 3" xfId="23561" xr:uid="{00000000-0005-0000-0000-000076240000}"/>
    <cellStyle name="Normal 2 2 2 4 4 2 3 4" xfId="10112" xr:uid="{00000000-0005-0000-0000-000077240000}"/>
    <cellStyle name="Normal 2 2 2 4 4 2 3 4 2" xfId="26408" xr:uid="{00000000-0005-0000-0000-000078240000}"/>
    <cellStyle name="Normal 2 2 2 4 4 2 3 5" xfId="18262" xr:uid="{00000000-0005-0000-0000-000079240000}"/>
    <cellStyle name="Normal 2 2 2 4 4 2 4" xfId="3318" xr:uid="{00000000-0005-0000-0000-00007A240000}"/>
    <cellStyle name="Normal 2 2 2 4 4 2 4 2" xfId="11464" xr:uid="{00000000-0005-0000-0000-00007B240000}"/>
    <cellStyle name="Normal 2 2 2 4 4 2 4 2 2" xfId="27760" xr:uid="{00000000-0005-0000-0000-00007C240000}"/>
    <cellStyle name="Normal 2 2 2 4 4 2 4 3" xfId="19614" xr:uid="{00000000-0005-0000-0000-00007D240000}"/>
    <cellStyle name="Normal 2 2 2 4 4 2 5" xfId="5855" xr:uid="{00000000-0005-0000-0000-00007E240000}"/>
    <cellStyle name="Normal 2 2 2 4 4 2 5 2" xfId="14001" xr:uid="{00000000-0005-0000-0000-00007F240000}"/>
    <cellStyle name="Normal 2 2 2 4 4 2 5 2 2" xfId="30297" xr:uid="{00000000-0005-0000-0000-000080240000}"/>
    <cellStyle name="Normal 2 2 2 4 4 2 5 3" xfId="22151" xr:uid="{00000000-0005-0000-0000-000081240000}"/>
    <cellStyle name="Normal 2 2 2 4 4 2 6" xfId="8702" xr:uid="{00000000-0005-0000-0000-000082240000}"/>
    <cellStyle name="Normal 2 2 2 4 4 2 6 2" xfId="24998" xr:uid="{00000000-0005-0000-0000-000083240000}"/>
    <cellStyle name="Normal 2 2 2 4 4 2 7" xfId="16852" xr:uid="{00000000-0005-0000-0000-000084240000}"/>
    <cellStyle name="Normal 2 2 2 4 4 3" xfId="917" xr:uid="{00000000-0005-0000-0000-000085240000}"/>
    <cellStyle name="Normal 2 2 2 4 4 3 2" xfId="2327" xr:uid="{00000000-0005-0000-0000-000086240000}"/>
    <cellStyle name="Normal 2 2 2 4 4 3 2 2" xfId="4849" xr:uid="{00000000-0005-0000-0000-000087240000}"/>
    <cellStyle name="Normal 2 2 2 4 4 3 2 2 2" xfId="12995" xr:uid="{00000000-0005-0000-0000-000088240000}"/>
    <cellStyle name="Normal 2 2 2 4 4 3 2 2 2 2" xfId="29291" xr:uid="{00000000-0005-0000-0000-000089240000}"/>
    <cellStyle name="Normal 2 2 2 4 4 3 2 2 3" xfId="21145" xr:uid="{00000000-0005-0000-0000-00008A240000}"/>
    <cellStyle name="Normal 2 2 2 4 4 3 2 3" xfId="7626" xr:uid="{00000000-0005-0000-0000-00008B240000}"/>
    <cellStyle name="Normal 2 2 2 4 4 3 2 3 2" xfId="15772" xr:uid="{00000000-0005-0000-0000-00008C240000}"/>
    <cellStyle name="Normal 2 2 2 4 4 3 2 3 2 2" xfId="32068" xr:uid="{00000000-0005-0000-0000-00008D240000}"/>
    <cellStyle name="Normal 2 2 2 4 4 3 2 3 3" xfId="23922" xr:uid="{00000000-0005-0000-0000-00008E240000}"/>
    <cellStyle name="Normal 2 2 2 4 4 3 2 4" xfId="10473" xr:uid="{00000000-0005-0000-0000-00008F240000}"/>
    <cellStyle name="Normal 2 2 2 4 4 3 2 4 2" xfId="26769" xr:uid="{00000000-0005-0000-0000-000090240000}"/>
    <cellStyle name="Normal 2 2 2 4 4 3 2 5" xfId="18623" xr:uid="{00000000-0005-0000-0000-000091240000}"/>
    <cellStyle name="Normal 2 2 2 4 4 3 3" xfId="3631" xr:uid="{00000000-0005-0000-0000-000092240000}"/>
    <cellStyle name="Normal 2 2 2 4 4 3 3 2" xfId="11777" xr:uid="{00000000-0005-0000-0000-000093240000}"/>
    <cellStyle name="Normal 2 2 2 4 4 3 3 2 2" xfId="28073" xr:uid="{00000000-0005-0000-0000-000094240000}"/>
    <cellStyle name="Normal 2 2 2 4 4 3 3 3" xfId="19927" xr:uid="{00000000-0005-0000-0000-000095240000}"/>
    <cellStyle name="Normal 2 2 2 4 4 3 4" xfId="6216" xr:uid="{00000000-0005-0000-0000-000096240000}"/>
    <cellStyle name="Normal 2 2 2 4 4 3 4 2" xfId="14362" xr:uid="{00000000-0005-0000-0000-000097240000}"/>
    <cellStyle name="Normal 2 2 2 4 4 3 4 2 2" xfId="30658" xr:uid="{00000000-0005-0000-0000-000098240000}"/>
    <cellStyle name="Normal 2 2 2 4 4 3 4 3" xfId="22512" xr:uid="{00000000-0005-0000-0000-000099240000}"/>
    <cellStyle name="Normal 2 2 2 4 4 3 5" xfId="9063" xr:uid="{00000000-0005-0000-0000-00009A240000}"/>
    <cellStyle name="Normal 2 2 2 4 4 3 5 2" xfId="25359" xr:uid="{00000000-0005-0000-0000-00009B240000}"/>
    <cellStyle name="Normal 2 2 2 4 4 3 6" xfId="17213" xr:uid="{00000000-0005-0000-0000-00009C240000}"/>
    <cellStyle name="Normal 2 2 2 4 4 4" xfId="1622" xr:uid="{00000000-0005-0000-0000-00009D240000}"/>
    <cellStyle name="Normal 2 2 2 4 4 4 2" xfId="4240" xr:uid="{00000000-0005-0000-0000-00009E240000}"/>
    <cellStyle name="Normal 2 2 2 4 4 4 2 2" xfId="12386" xr:uid="{00000000-0005-0000-0000-00009F240000}"/>
    <cellStyle name="Normal 2 2 2 4 4 4 2 2 2" xfId="28682" xr:uid="{00000000-0005-0000-0000-0000A0240000}"/>
    <cellStyle name="Normal 2 2 2 4 4 4 2 3" xfId="20536" xr:uid="{00000000-0005-0000-0000-0000A1240000}"/>
    <cellStyle name="Normal 2 2 2 4 4 4 3" xfId="6921" xr:uid="{00000000-0005-0000-0000-0000A2240000}"/>
    <cellStyle name="Normal 2 2 2 4 4 4 3 2" xfId="15067" xr:uid="{00000000-0005-0000-0000-0000A3240000}"/>
    <cellStyle name="Normal 2 2 2 4 4 4 3 2 2" xfId="31363" xr:uid="{00000000-0005-0000-0000-0000A4240000}"/>
    <cellStyle name="Normal 2 2 2 4 4 4 3 3" xfId="23217" xr:uid="{00000000-0005-0000-0000-0000A5240000}"/>
    <cellStyle name="Normal 2 2 2 4 4 4 4" xfId="9768" xr:uid="{00000000-0005-0000-0000-0000A6240000}"/>
    <cellStyle name="Normal 2 2 2 4 4 4 4 2" xfId="26064" xr:uid="{00000000-0005-0000-0000-0000A7240000}"/>
    <cellStyle name="Normal 2 2 2 4 4 4 5" xfId="17918" xr:uid="{00000000-0005-0000-0000-0000A8240000}"/>
    <cellStyle name="Normal 2 2 2 4 4 5" xfId="3022" xr:uid="{00000000-0005-0000-0000-0000A9240000}"/>
    <cellStyle name="Normal 2 2 2 4 4 5 2" xfId="11168" xr:uid="{00000000-0005-0000-0000-0000AA240000}"/>
    <cellStyle name="Normal 2 2 2 4 4 5 2 2" xfId="27464" xr:uid="{00000000-0005-0000-0000-0000AB240000}"/>
    <cellStyle name="Normal 2 2 2 4 4 5 3" xfId="19318" xr:uid="{00000000-0005-0000-0000-0000AC240000}"/>
    <cellStyle name="Normal 2 2 2 4 4 6" xfId="5511" xr:uid="{00000000-0005-0000-0000-0000AD240000}"/>
    <cellStyle name="Normal 2 2 2 4 4 6 2" xfId="13657" xr:uid="{00000000-0005-0000-0000-0000AE240000}"/>
    <cellStyle name="Normal 2 2 2 4 4 6 2 2" xfId="29953" xr:uid="{00000000-0005-0000-0000-0000AF240000}"/>
    <cellStyle name="Normal 2 2 2 4 4 6 3" xfId="21807" xr:uid="{00000000-0005-0000-0000-0000B0240000}"/>
    <cellStyle name="Normal 2 2 2 4 4 7" xfId="8358" xr:uid="{00000000-0005-0000-0000-0000B1240000}"/>
    <cellStyle name="Normal 2 2 2 4 4 7 2" xfId="24654" xr:uid="{00000000-0005-0000-0000-0000B2240000}"/>
    <cellStyle name="Normal 2 2 2 4 4 8" xfId="16508" xr:uid="{00000000-0005-0000-0000-0000B3240000}"/>
    <cellStyle name="Normal 2 2 2 4 5" xfId="291" xr:uid="{00000000-0005-0000-0000-0000B4240000}"/>
    <cellStyle name="Normal 2 2 2 4 5 2" xfId="635" xr:uid="{00000000-0005-0000-0000-0000B5240000}"/>
    <cellStyle name="Normal 2 2 2 4 5 2 2" xfId="1341" xr:uid="{00000000-0005-0000-0000-0000B6240000}"/>
    <cellStyle name="Normal 2 2 2 4 5 2 2 2" xfId="2751" xr:uid="{00000000-0005-0000-0000-0000B7240000}"/>
    <cellStyle name="Normal 2 2 2 4 5 2 2 2 2" xfId="5219" xr:uid="{00000000-0005-0000-0000-0000B8240000}"/>
    <cellStyle name="Normal 2 2 2 4 5 2 2 2 2 2" xfId="13365" xr:uid="{00000000-0005-0000-0000-0000B9240000}"/>
    <cellStyle name="Normal 2 2 2 4 5 2 2 2 2 2 2" xfId="29661" xr:uid="{00000000-0005-0000-0000-0000BA240000}"/>
    <cellStyle name="Normal 2 2 2 4 5 2 2 2 2 3" xfId="21515" xr:uid="{00000000-0005-0000-0000-0000BB240000}"/>
    <cellStyle name="Normal 2 2 2 4 5 2 2 2 3" xfId="8050" xr:uid="{00000000-0005-0000-0000-0000BC240000}"/>
    <cellStyle name="Normal 2 2 2 4 5 2 2 2 3 2" xfId="16196" xr:uid="{00000000-0005-0000-0000-0000BD240000}"/>
    <cellStyle name="Normal 2 2 2 4 5 2 2 2 3 2 2" xfId="32492" xr:uid="{00000000-0005-0000-0000-0000BE240000}"/>
    <cellStyle name="Normal 2 2 2 4 5 2 2 2 3 3" xfId="24346" xr:uid="{00000000-0005-0000-0000-0000BF240000}"/>
    <cellStyle name="Normal 2 2 2 4 5 2 2 2 4" xfId="10897" xr:uid="{00000000-0005-0000-0000-0000C0240000}"/>
    <cellStyle name="Normal 2 2 2 4 5 2 2 2 4 2" xfId="27193" xr:uid="{00000000-0005-0000-0000-0000C1240000}"/>
    <cellStyle name="Normal 2 2 2 4 5 2 2 2 5" xfId="19047" xr:uid="{00000000-0005-0000-0000-0000C2240000}"/>
    <cellStyle name="Normal 2 2 2 4 5 2 2 3" xfId="4001" xr:uid="{00000000-0005-0000-0000-0000C3240000}"/>
    <cellStyle name="Normal 2 2 2 4 5 2 2 3 2" xfId="12147" xr:uid="{00000000-0005-0000-0000-0000C4240000}"/>
    <cellStyle name="Normal 2 2 2 4 5 2 2 3 2 2" xfId="28443" xr:uid="{00000000-0005-0000-0000-0000C5240000}"/>
    <cellStyle name="Normal 2 2 2 4 5 2 2 3 3" xfId="20297" xr:uid="{00000000-0005-0000-0000-0000C6240000}"/>
    <cellStyle name="Normal 2 2 2 4 5 2 2 4" xfId="6640" xr:uid="{00000000-0005-0000-0000-0000C7240000}"/>
    <cellStyle name="Normal 2 2 2 4 5 2 2 4 2" xfId="14786" xr:uid="{00000000-0005-0000-0000-0000C8240000}"/>
    <cellStyle name="Normal 2 2 2 4 5 2 2 4 2 2" xfId="31082" xr:uid="{00000000-0005-0000-0000-0000C9240000}"/>
    <cellStyle name="Normal 2 2 2 4 5 2 2 4 3" xfId="22936" xr:uid="{00000000-0005-0000-0000-0000CA240000}"/>
    <cellStyle name="Normal 2 2 2 4 5 2 2 5" xfId="9487" xr:uid="{00000000-0005-0000-0000-0000CB240000}"/>
    <cellStyle name="Normal 2 2 2 4 5 2 2 5 2" xfId="25783" xr:uid="{00000000-0005-0000-0000-0000CC240000}"/>
    <cellStyle name="Normal 2 2 2 4 5 2 2 6" xfId="17637" xr:uid="{00000000-0005-0000-0000-0000CD240000}"/>
    <cellStyle name="Normal 2 2 2 4 5 2 3" xfId="2046" xr:uid="{00000000-0005-0000-0000-0000CE240000}"/>
    <cellStyle name="Normal 2 2 2 4 5 2 3 2" xfId="4610" xr:uid="{00000000-0005-0000-0000-0000CF240000}"/>
    <cellStyle name="Normal 2 2 2 4 5 2 3 2 2" xfId="12756" xr:uid="{00000000-0005-0000-0000-0000D0240000}"/>
    <cellStyle name="Normal 2 2 2 4 5 2 3 2 2 2" xfId="29052" xr:uid="{00000000-0005-0000-0000-0000D1240000}"/>
    <cellStyle name="Normal 2 2 2 4 5 2 3 2 3" xfId="20906" xr:uid="{00000000-0005-0000-0000-0000D2240000}"/>
    <cellStyle name="Normal 2 2 2 4 5 2 3 3" xfId="7345" xr:uid="{00000000-0005-0000-0000-0000D3240000}"/>
    <cellStyle name="Normal 2 2 2 4 5 2 3 3 2" xfId="15491" xr:uid="{00000000-0005-0000-0000-0000D4240000}"/>
    <cellStyle name="Normal 2 2 2 4 5 2 3 3 2 2" xfId="31787" xr:uid="{00000000-0005-0000-0000-0000D5240000}"/>
    <cellStyle name="Normal 2 2 2 4 5 2 3 3 3" xfId="23641" xr:uid="{00000000-0005-0000-0000-0000D6240000}"/>
    <cellStyle name="Normal 2 2 2 4 5 2 3 4" xfId="10192" xr:uid="{00000000-0005-0000-0000-0000D7240000}"/>
    <cellStyle name="Normal 2 2 2 4 5 2 3 4 2" xfId="26488" xr:uid="{00000000-0005-0000-0000-0000D8240000}"/>
    <cellStyle name="Normal 2 2 2 4 5 2 3 5" xfId="18342" xr:uid="{00000000-0005-0000-0000-0000D9240000}"/>
    <cellStyle name="Normal 2 2 2 4 5 2 4" xfId="3392" xr:uid="{00000000-0005-0000-0000-0000DA240000}"/>
    <cellStyle name="Normal 2 2 2 4 5 2 4 2" xfId="11538" xr:uid="{00000000-0005-0000-0000-0000DB240000}"/>
    <cellStyle name="Normal 2 2 2 4 5 2 4 2 2" xfId="27834" xr:uid="{00000000-0005-0000-0000-0000DC240000}"/>
    <cellStyle name="Normal 2 2 2 4 5 2 4 3" xfId="19688" xr:uid="{00000000-0005-0000-0000-0000DD240000}"/>
    <cellStyle name="Normal 2 2 2 4 5 2 5" xfId="5935" xr:uid="{00000000-0005-0000-0000-0000DE240000}"/>
    <cellStyle name="Normal 2 2 2 4 5 2 5 2" xfId="14081" xr:uid="{00000000-0005-0000-0000-0000DF240000}"/>
    <cellStyle name="Normal 2 2 2 4 5 2 5 2 2" xfId="30377" xr:uid="{00000000-0005-0000-0000-0000E0240000}"/>
    <cellStyle name="Normal 2 2 2 4 5 2 5 3" xfId="22231" xr:uid="{00000000-0005-0000-0000-0000E1240000}"/>
    <cellStyle name="Normal 2 2 2 4 5 2 6" xfId="8782" xr:uid="{00000000-0005-0000-0000-0000E2240000}"/>
    <cellStyle name="Normal 2 2 2 4 5 2 6 2" xfId="25078" xr:uid="{00000000-0005-0000-0000-0000E3240000}"/>
    <cellStyle name="Normal 2 2 2 4 5 2 7" xfId="16932" xr:uid="{00000000-0005-0000-0000-0000E4240000}"/>
    <cellStyle name="Normal 2 2 2 4 5 3" xfId="997" xr:uid="{00000000-0005-0000-0000-0000E5240000}"/>
    <cellStyle name="Normal 2 2 2 4 5 3 2" xfId="2407" xr:uid="{00000000-0005-0000-0000-0000E6240000}"/>
    <cellStyle name="Normal 2 2 2 4 5 3 2 2" xfId="4923" xr:uid="{00000000-0005-0000-0000-0000E7240000}"/>
    <cellStyle name="Normal 2 2 2 4 5 3 2 2 2" xfId="13069" xr:uid="{00000000-0005-0000-0000-0000E8240000}"/>
    <cellStyle name="Normal 2 2 2 4 5 3 2 2 2 2" xfId="29365" xr:uid="{00000000-0005-0000-0000-0000E9240000}"/>
    <cellStyle name="Normal 2 2 2 4 5 3 2 2 3" xfId="21219" xr:uid="{00000000-0005-0000-0000-0000EA240000}"/>
    <cellStyle name="Normal 2 2 2 4 5 3 2 3" xfId="7706" xr:uid="{00000000-0005-0000-0000-0000EB240000}"/>
    <cellStyle name="Normal 2 2 2 4 5 3 2 3 2" xfId="15852" xr:uid="{00000000-0005-0000-0000-0000EC240000}"/>
    <cellStyle name="Normal 2 2 2 4 5 3 2 3 2 2" xfId="32148" xr:uid="{00000000-0005-0000-0000-0000ED240000}"/>
    <cellStyle name="Normal 2 2 2 4 5 3 2 3 3" xfId="24002" xr:uid="{00000000-0005-0000-0000-0000EE240000}"/>
    <cellStyle name="Normal 2 2 2 4 5 3 2 4" xfId="10553" xr:uid="{00000000-0005-0000-0000-0000EF240000}"/>
    <cellStyle name="Normal 2 2 2 4 5 3 2 4 2" xfId="26849" xr:uid="{00000000-0005-0000-0000-0000F0240000}"/>
    <cellStyle name="Normal 2 2 2 4 5 3 2 5" xfId="18703" xr:uid="{00000000-0005-0000-0000-0000F1240000}"/>
    <cellStyle name="Normal 2 2 2 4 5 3 3" xfId="3705" xr:uid="{00000000-0005-0000-0000-0000F2240000}"/>
    <cellStyle name="Normal 2 2 2 4 5 3 3 2" xfId="11851" xr:uid="{00000000-0005-0000-0000-0000F3240000}"/>
    <cellStyle name="Normal 2 2 2 4 5 3 3 2 2" xfId="28147" xr:uid="{00000000-0005-0000-0000-0000F4240000}"/>
    <cellStyle name="Normal 2 2 2 4 5 3 3 3" xfId="20001" xr:uid="{00000000-0005-0000-0000-0000F5240000}"/>
    <cellStyle name="Normal 2 2 2 4 5 3 4" xfId="6296" xr:uid="{00000000-0005-0000-0000-0000F6240000}"/>
    <cellStyle name="Normal 2 2 2 4 5 3 4 2" xfId="14442" xr:uid="{00000000-0005-0000-0000-0000F7240000}"/>
    <cellStyle name="Normal 2 2 2 4 5 3 4 2 2" xfId="30738" xr:uid="{00000000-0005-0000-0000-0000F8240000}"/>
    <cellStyle name="Normal 2 2 2 4 5 3 4 3" xfId="22592" xr:uid="{00000000-0005-0000-0000-0000F9240000}"/>
    <cellStyle name="Normal 2 2 2 4 5 3 5" xfId="9143" xr:uid="{00000000-0005-0000-0000-0000FA240000}"/>
    <cellStyle name="Normal 2 2 2 4 5 3 5 2" xfId="25439" xr:uid="{00000000-0005-0000-0000-0000FB240000}"/>
    <cellStyle name="Normal 2 2 2 4 5 3 6" xfId="17293" xr:uid="{00000000-0005-0000-0000-0000FC240000}"/>
    <cellStyle name="Normal 2 2 2 4 5 4" xfId="1702" xr:uid="{00000000-0005-0000-0000-0000FD240000}"/>
    <cellStyle name="Normal 2 2 2 4 5 4 2" xfId="4314" xr:uid="{00000000-0005-0000-0000-0000FE240000}"/>
    <cellStyle name="Normal 2 2 2 4 5 4 2 2" xfId="12460" xr:uid="{00000000-0005-0000-0000-0000FF240000}"/>
    <cellStyle name="Normal 2 2 2 4 5 4 2 2 2" xfId="28756" xr:uid="{00000000-0005-0000-0000-000000250000}"/>
    <cellStyle name="Normal 2 2 2 4 5 4 2 3" xfId="20610" xr:uid="{00000000-0005-0000-0000-000001250000}"/>
    <cellStyle name="Normal 2 2 2 4 5 4 3" xfId="7001" xr:uid="{00000000-0005-0000-0000-000002250000}"/>
    <cellStyle name="Normal 2 2 2 4 5 4 3 2" xfId="15147" xr:uid="{00000000-0005-0000-0000-000003250000}"/>
    <cellStyle name="Normal 2 2 2 4 5 4 3 2 2" xfId="31443" xr:uid="{00000000-0005-0000-0000-000004250000}"/>
    <cellStyle name="Normal 2 2 2 4 5 4 3 3" xfId="23297" xr:uid="{00000000-0005-0000-0000-000005250000}"/>
    <cellStyle name="Normal 2 2 2 4 5 4 4" xfId="9848" xr:uid="{00000000-0005-0000-0000-000006250000}"/>
    <cellStyle name="Normal 2 2 2 4 5 4 4 2" xfId="26144" xr:uid="{00000000-0005-0000-0000-000007250000}"/>
    <cellStyle name="Normal 2 2 2 4 5 4 5" xfId="17998" xr:uid="{00000000-0005-0000-0000-000008250000}"/>
    <cellStyle name="Normal 2 2 2 4 5 5" xfId="3096" xr:uid="{00000000-0005-0000-0000-000009250000}"/>
    <cellStyle name="Normal 2 2 2 4 5 5 2" xfId="11242" xr:uid="{00000000-0005-0000-0000-00000A250000}"/>
    <cellStyle name="Normal 2 2 2 4 5 5 2 2" xfId="27538" xr:uid="{00000000-0005-0000-0000-00000B250000}"/>
    <cellStyle name="Normal 2 2 2 4 5 5 3" xfId="19392" xr:uid="{00000000-0005-0000-0000-00000C250000}"/>
    <cellStyle name="Normal 2 2 2 4 5 6" xfId="5591" xr:uid="{00000000-0005-0000-0000-00000D250000}"/>
    <cellStyle name="Normal 2 2 2 4 5 6 2" xfId="13737" xr:uid="{00000000-0005-0000-0000-00000E250000}"/>
    <cellStyle name="Normal 2 2 2 4 5 6 2 2" xfId="30033" xr:uid="{00000000-0005-0000-0000-00000F250000}"/>
    <cellStyle name="Normal 2 2 2 4 5 6 3" xfId="21887" xr:uid="{00000000-0005-0000-0000-000010250000}"/>
    <cellStyle name="Normal 2 2 2 4 5 7" xfId="8438" xr:uid="{00000000-0005-0000-0000-000011250000}"/>
    <cellStyle name="Normal 2 2 2 4 5 7 2" xfId="24734" xr:uid="{00000000-0005-0000-0000-000012250000}"/>
    <cellStyle name="Normal 2 2 2 4 5 8" xfId="16588" xr:uid="{00000000-0005-0000-0000-000013250000}"/>
    <cellStyle name="Normal 2 2 2 4 6" xfId="381" xr:uid="{00000000-0005-0000-0000-000014250000}"/>
    <cellStyle name="Normal 2 2 2 4 6 2" xfId="1087" xr:uid="{00000000-0005-0000-0000-000015250000}"/>
    <cellStyle name="Normal 2 2 2 4 6 2 2" xfId="2497" xr:uid="{00000000-0005-0000-0000-000016250000}"/>
    <cellStyle name="Normal 2 2 2 4 6 2 2 2" xfId="4997" xr:uid="{00000000-0005-0000-0000-000017250000}"/>
    <cellStyle name="Normal 2 2 2 4 6 2 2 2 2" xfId="13143" xr:uid="{00000000-0005-0000-0000-000018250000}"/>
    <cellStyle name="Normal 2 2 2 4 6 2 2 2 2 2" xfId="29439" xr:uid="{00000000-0005-0000-0000-000019250000}"/>
    <cellStyle name="Normal 2 2 2 4 6 2 2 2 3" xfId="21293" xr:uid="{00000000-0005-0000-0000-00001A250000}"/>
    <cellStyle name="Normal 2 2 2 4 6 2 2 3" xfId="7796" xr:uid="{00000000-0005-0000-0000-00001B250000}"/>
    <cellStyle name="Normal 2 2 2 4 6 2 2 3 2" xfId="15942" xr:uid="{00000000-0005-0000-0000-00001C250000}"/>
    <cellStyle name="Normal 2 2 2 4 6 2 2 3 2 2" xfId="32238" xr:uid="{00000000-0005-0000-0000-00001D250000}"/>
    <cellStyle name="Normal 2 2 2 4 6 2 2 3 3" xfId="24092" xr:uid="{00000000-0005-0000-0000-00001E250000}"/>
    <cellStyle name="Normal 2 2 2 4 6 2 2 4" xfId="10643" xr:uid="{00000000-0005-0000-0000-00001F250000}"/>
    <cellStyle name="Normal 2 2 2 4 6 2 2 4 2" xfId="26939" xr:uid="{00000000-0005-0000-0000-000020250000}"/>
    <cellStyle name="Normal 2 2 2 4 6 2 2 5" xfId="18793" xr:uid="{00000000-0005-0000-0000-000021250000}"/>
    <cellStyle name="Normal 2 2 2 4 6 2 3" xfId="3779" xr:uid="{00000000-0005-0000-0000-000022250000}"/>
    <cellStyle name="Normal 2 2 2 4 6 2 3 2" xfId="11925" xr:uid="{00000000-0005-0000-0000-000023250000}"/>
    <cellStyle name="Normal 2 2 2 4 6 2 3 2 2" xfId="28221" xr:uid="{00000000-0005-0000-0000-000024250000}"/>
    <cellStyle name="Normal 2 2 2 4 6 2 3 3" xfId="20075" xr:uid="{00000000-0005-0000-0000-000025250000}"/>
    <cellStyle name="Normal 2 2 2 4 6 2 4" xfId="6386" xr:uid="{00000000-0005-0000-0000-000026250000}"/>
    <cellStyle name="Normal 2 2 2 4 6 2 4 2" xfId="14532" xr:uid="{00000000-0005-0000-0000-000027250000}"/>
    <cellStyle name="Normal 2 2 2 4 6 2 4 2 2" xfId="30828" xr:uid="{00000000-0005-0000-0000-000028250000}"/>
    <cellStyle name="Normal 2 2 2 4 6 2 4 3" xfId="22682" xr:uid="{00000000-0005-0000-0000-000029250000}"/>
    <cellStyle name="Normal 2 2 2 4 6 2 5" xfId="9233" xr:uid="{00000000-0005-0000-0000-00002A250000}"/>
    <cellStyle name="Normal 2 2 2 4 6 2 5 2" xfId="25529" xr:uid="{00000000-0005-0000-0000-00002B250000}"/>
    <cellStyle name="Normal 2 2 2 4 6 2 6" xfId="17383" xr:uid="{00000000-0005-0000-0000-00002C250000}"/>
    <cellStyle name="Normal 2 2 2 4 6 3" xfId="1792" xr:uid="{00000000-0005-0000-0000-00002D250000}"/>
    <cellStyle name="Normal 2 2 2 4 6 3 2" xfId="4388" xr:uid="{00000000-0005-0000-0000-00002E250000}"/>
    <cellStyle name="Normal 2 2 2 4 6 3 2 2" xfId="12534" xr:uid="{00000000-0005-0000-0000-00002F250000}"/>
    <cellStyle name="Normal 2 2 2 4 6 3 2 2 2" xfId="28830" xr:uid="{00000000-0005-0000-0000-000030250000}"/>
    <cellStyle name="Normal 2 2 2 4 6 3 2 3" xfId="20684" xr:uid="{00000000-0005-0000-0000-000031250000}"/>
    <cellStyle name="Normal 2 2 2 4 6 3 3" xfId="7091" xr:uid="{00000000-0005-0000-0000-000032250000}"/>
    <cellStyle name="Normal 2 2 2 4 6 3 3 2" xfId="15237" xr:uid="{00000000-0005-0000-0000-000033250000}"/>
    <cellStyle name="Normal 2 2 2 4 6 3 3 2 2" xfId="31533" xr:uid="{00000000-0005-0000-0000-000034250000}"/>
    <cellStyle name="Normal 2 2 2 4 6 3 3 3" xfId="23387" xr:uid="{00000000-0005-0000-0000-000035250000}"/>
    <cellStyle name="Normal 2 2 2 4 6 3 4" xfId="9938" xr:uid="{00000000-0005-0000-0000-000036250000}"/>
    <cellStyle name="Normal 2 2 2 4 6 3 4 2" xfId="26234" xr:uid="{00000000-0005-0000-0000-000037250000}"/>
    <cellStyle name="Normal 2 2 2 4 6 3 5" xfId="18088" xr:uid="{00000000-0005-0000-0000-000038250000}"/>
    <cellStyle name="Normal 2 2 2 4 6 4" xfId="3170" xr:uid="{00000000-0005-0000-0000-000039250000}"/>
    <cellStyle name="Normal 2 2 2 4 6 4 2" xfId="11316" xr:uid="{00000000-0005-0000-0000-00003A250000}"/>
    <cellStyle name="Normal 2 2 2 4 6 4 2 2" xfId="27612" xr:uid="{00000000-0005-0000-0000-00003B250000}"/>
    <cellStyle name="Normal 2 2 2 4 6 4 3" xfId="19466" xr:uid="{00000000-0005-0000-0000-00003C250000}"/>
    <cellStyle name="Normal 2 2 2 4 6 5" xfId="5681" xr:uid="{00000000-0005-0000-0000-00003D250000}"/>
    <cellStyle name="Normal 2 2 2 4 6 5 2" xfId="13827" xr:uid="{00000000-0005-0000-0000-00003E250000}"/>
    <cellStyle name="Normal 2 2 2 4 6 5 2 2" xfId="30123" xr:uid="{00000000-0005-0000-0000-00003F250000}"/>
    <cellStyle name="Normal 2 2 2 4 6 5 3" xfId="21977" xr:uid="{00000000-0005-0000-0000-000040250000}"/>
    <cellStyle name="Normal 2 2 2 4 6 6" xfId="8528" xr:uid="{00000000-0005-0000-0000-000041250000}"/>
    <cellStyle name="Normal 2 2 2 4 6 6 2" xfId="24824" xr:uid="{00000000-0005-0000-0000-000042250000}"/>
    <cellStyle name="Normal 2 2 2 4 6 7" xfId="16678" xr:uid="{00000000-0005-0000-0000-000043250000}"/>
    <cellStyle name="Normal 2 2 2 4 7" xfId="743" xr:uid="{00000000-0005-0000-0000-000044250000}"/>
    <cellStyle name="Normal 2 2 2 4 7 2" xfId="2153" xr:uid="{00000000-0005-0000-0000-000045250000}"/>
    <cellStyle name="Normal 2 2 2 4 7 2 2" xfId="4701" xr:uid="{00000000-0005-0000-0000-000046250000}"/>
    <cellStyle name="Normal 2 2 2 4 7 2 2 2" xfId="12847" xr:uid="{00000000-0005-0000-0000-000047250000}"/>
    <cellStyle name="Normal 2 2 2 4 7 2 2 2 2" xfId="29143" xr:uid="{00000000-0005-0000-0000-000048250000}"/>
    <cellStyle name="Normal 2 2 2 4 7 2 2 3" xfId="20997" xr:uid="{00000000-0005-0000-0000-000049250000}"/>
    <cellStyle name="Normal 2 2 2 4 7 2 3" xfId="7452" xr:uid="{00000000-0005-0000-0000-00004A250000}"/>
    <cellStyle name="Normal 2 2 2 4 7 2 3 2" xfId="15598" xr:uid="{00000000-0005-0000-0000-00004B250000}"/>
    <cellStyle name="Normal 2 2 2 4 7 2 3 2 2" xfId="31894" xr:uid="{00000000-0005-0000-0000-00004C250000}"/>
    <cellStyle name="Normal 2 2 2 4 7 2 3 3" xfId="23748" xr:uid="{00000000-0005-0000-0000-00004D250000}"/>
    <cellStyle name="Normal 2 2 2 4 7 2 4" xfId="10299" xr:uid="{00000000-0005-0000-0000-00004E250000}"/>
    <cellStyle name="Normal 2 2 2 4 7 2 4 2" xfId="26595" xr:uid="{00000000-0005-0000-0000-00004F250000}"/>
    <cellStyle name="Normal 2 2 2 4 7 2 5" xfId="18449" xr:uid="{00000000-0005-0000-0000-000050250000}"/>
    <cellStyle name="Normal 2 2 2 4 7 3" xfId="3483" xr:uid="{00000000-0005-0000-0000-000051250000}"/>
    <cellStyle name="Normal 2 2 2 4 7 3 2" xfId="11629" xr:uid="{00000000-0005-0000-0000-000052250000}"/>
    <cellStyle name="Normal 2 2 2 4 7 3 2 2" xfId="27925" xr:uid="{00000000-0005-0000-0000-000053250000}"/>
    <cellStyle name="Normal 2 2 2 4 7 3 3" xfId="19779" xr:uid="{00000000-0005-0000-0000-000054250000}"/>
    <cellStyle name="Normal 2 2 2 4 7 4" xfId="6042" xr:uid="{00000000-0005-0000-0000-000055250000}"/>
    <cellStyle name="Normal 2 2 2 4 7 4 2" xfId="14188" xr:uid="{00000000-0005-0000-0000-000056250000}"/>
    <cellStyle name="Normal 2 2 2 4 7 4 2 2" xfId="30484" xr:uid="{00000000-0005-0000-0000-000057250000}"/>
    <cellStyle name="Normal 2 2 2 4 7 4 3" xfId="22338" xr:uid="{00000000-0005-0000-0000-000058250000}"/>
    <cellStyle name="Normal 2 2 2 4 7 5" xfId="8889" xr:uid="{00000000-0005-0000-0000-000059250000}"/>
    <cellStyle name="Normal 2 2 2 4 7 5 2" xfId="25185" xr:uid="{00000000-0005-0000-0000-00005A250000}"/>
    <cellStyle name="Normal 2 2 2 4 7 6" xfId="17039" xr:uid="{00000000-0005-0000-0000-00005B250000}"/>
    <cellStyle name="Normal 2 2 2 4 8" xfId="1448" xr:uid="{00000000-0005-0000-0000-00005C250000}"/>
    <cellStyle name="Normal 2 2 2 4 8 2" xfId="4092" xr:uid="{00000000-0005-0000-0000-00005D250000}"/>
    <cellStyle name="Normal 2 2 2 4 8 2 2" xfId="12238" xr:uid="{00000000-0005-0000-0000-00005E250000}"/>
    <cellStyle name="Normal 2 2 2 4 8 2 2 2" xfId="28534" xr:uid="{00000000-0005-0000-0000-00005F250000}"/>
    <cellStyle name="Normal 2 2 2 4 8 2 3" xfId="20388" xr:uid="{00000000-0005-0000-0000-000060250000}"/>
    <cellStyle name="Normal 2 2 2 4 8 3" xfId="6747" xr:uid="{00000000-0005-0000-0000-000061250000}"/>
    <cellStyle name="Normal 2 2 2 4 8 3 2" xfId="14893" xr:uid="{00000000-0005-0000-0000-000062250000}"/>
    <cellStyle name="Normal 2 2 2 4 8 3 2 2" xfId="31189" xr:uid="{00000000-0005-0000-0000-000063250000}"/>
    <cellStyle name="Normal 2 2 2 4 8 3 3" xfId="23043" xr:uid="{00000000-0005-0000-0000-000064250000}"/>
    <cellStyle name="Normal 2 2 2 4 8 4" xfId="9594" xr:uid="{00000000-0005-0000-0000-000065250000}"/>
    <cellStyle name="Normal 2 2 2 4 8 4 2" xfId="25890" xr:uid="{00000000-0005-0000-0000-000066250000}"/>
    <cellStyle name="Normal 2 2 2 4 8 5" xfId="17744" xr:uid="{00000000-0005-0000-0000-000067250000}"/>
    <cellStyle name="Normal 2 2 2 4 9" xfId="2874" xr:uid="{00000000-0005-0000-0000-000068250000}"/>
    <cellStyle name="Normal 2 2 2 4 9 2" xfId="11020" xr:uid="{00000000-0005-0000-0000-000069250000}"/>
    <cellStyle name="Normal 2 2 2 4 9 2 2" xfId="27316" xr:uid="{00000000-0005-0000-0000-00006A250000}"/>
    <cellStyle name="Normal 2 2 2 4 9 3" xfId="19170" xr:uid="{00000000-0005-0000-0000-00006B250000}"/>
    <cellStyle name="Normal 2 2 2 5" xfId="59" xr:uid="{00000000-0005-0000-0000-00006C250000}"/>
    <cellStyle name="Normal 2 2 2 5 10" xfId="8206" xr:uid="{00000000-0005-0000-0000-00006D250000}"/>
    <cellStyle name="Normal 2 2 2 5 10 2" xfId="24502" xr:uid="{00000000-0005-0000-0000-00006E250000}"/>
    <cellStyle name="Normal 2 2 2 5 11" xfId="16356" xr:uid="{00000000-0005-0000-0000-00006F250000}"/>
    <cellStyle name="Normal 2 2 2 5 2" xfId="149" xr:uid="{00000000-0005-0000-0000-000070250000}"/>
    <cellStyle name="Normal 2 2 2 5 2 2" xfId="493" xr:uid="{00000000-0005-0000-0000-000071250000}"/>
    <cellStyle name="Normal 2 2 2 5 2 2 2" xfId="1199" xr:uid="{00000000-0005-0000-0000-000072250000}"/>
    <cellStyle name="Normal 2 2 2 5 2 2 2 2" xfId="2609" xr:uid="{00000000-0005-0000-0000-000073250000}"/>
    <cellStyle name="Normal 2 2 2 5 2 2 2 2 2" xfId="5089" xr:uid="{00000000-0005-0000-0000-000074250000}"/>
    <cellStyle name="Normal 2 2 2 5 2 2 2 2 2 2" xfId="13235" xr:uid="{00000000-0005-0000-0000-000075250000}"/>
    <cellStyle name="Normal 2 2 2 5 2 2 2 2 2 2 2" xfId="29531" xr:uid="{00000000-0005-0000-0000-000076250000}"/>
    <cellStyle name="Normal 2 2 2 5 2 2 2 2 2 3" xfId="21385" xr:uid="{00000000-0005-0000-0000-000077250000}"/>
    <cellStyle name="Normal 2 2 2 5 2 2 2 2 3" xfId="7908" xr:uid="{00000000-0005-0000-0000-000078250000}"/>
    <cellStyle name="Normal 2 2 2 5 2 2 2 2 3 2" xfId="16054" xr:uid="{00000000-0005-0000-0000-000079250000}"/>
    <cellStyle name="Normal 2 2 2 5 2 2 2 2 3 2 2" xfId="32350" xr:uid="{00000000-0005-0000-0000-00007A250000}"/>
    <cellStyle name="Normal 2 2 2 5 2 2 2 2 3 3" xfId="24204" xr:uid="{00000000-0005-0000-0000-00007B250000}"/>
    <cellStyle name="Normal 2 2 2 5 2 2 2 2 4" xfId="10755" xr:uid="{00000000-0005-0000-0000-00007C250000}"/>
    <cellStyle name="Normal 2 2 2 5 2 2 2 2 4 2" xfId="27051" xr:uid="{00000000-0005-0000-0000-00007D250000}"/>
    <cellStyle name="Normal 2 2 2 5 2 2 2 2 5" xfId="18905" xr:uid="{00000000-0005-0000-0000-00007E250000}"/>
    <cellStyle name="Normal 2 2 2 5 2 2 2 3" xfId="3871" xr:uid="{00000000-0005-0000-0000-00007F250000}"/>
    <cellStyle name="Normal 2 2 2 5 2 2 2 3 2" xfId="12017" xr:uid="{00000000-0005-0000-0000-000080250000}"/>
    <cellStyle name="Normal 2 2 2 5 2 2 2 3 2 2" xfId="28313" xr:uid="{00000000-0005-0000-0000-000081250000}"/>
    <cellStyle name="Normal 2 2 2 5 2 2 2 3 3" xfId="20167" xr:uid="{00000000-0005-0000-0000-000082250000}"/>
    <cellStyle name="Normal 2 2 2 5 2 2 2 4" xfId="6498" xr:uid="{00000000-0005-0000-0000-000083250000}"/>
    <cellStyle name="Normal 2 2 2 5 2 2 2 4 2" xfId="14644" xr:uid="{00000000-0005-0000-0000-000084250000}"/>
    <cellStyle name="Normal 2 2 2 5 2 2 2 4 2 2" xfId="30940" xr:uid="{00000000-0005-0000-0000-000085250000}"/>
    <cellStyle name="Normal 2 2 2 5 2 2 2 4 3" xfId="22794" xr:uid="{00000000-0005-0000-0000-000086250000}"/>
    <cellStyle name="Normal 2 2 2 5 2 2 2 5" xfId="9345" xr:uid="{00000000-0005-0000-0000-000087250000}"/>
    <cellStyle name="Normal 2 2 2 5 2 2 2 5 2" xfId="25641" xr:uid="{00000000-0005-0000-0000-000088250000}"/>
    <cellStyle name="Normal 2 2 2 5 2 2 2 6" xfId="17495" xr:uid="{00000000-0005-0000-0000-000089250000}"/>
    <cellStyle name="Normal 2 2 2 5 2 2 3" xfId="1904" xr:uid="{00000000-0005-0000-0000-00008A250000}"/>
    <cellStyle name="Normal 2 2 2 5 2 2 3 2" xfId="4480" xr:uid="{00000000-0005-0000-0000-00008B250000}"/>
    <cellStyle name="Normal 2 2 2 5 2 2 3 2 2" xfId="12626" xr:uid="{00000000-0005-0000-0000-00008C250000}"/>
    <cellStyle name="Normal 2 2 2 5 2 2 3 2 2 2" xfId="28922" xr:uid="{00000000-0005-0000-0000-00008D250000}"/>
    <cellStyle name="Normal 2 2 2 5 2 2 3 2 3" xfId="20776" xr:uid="{00000000-0005-0000-0000-00008E250000}"/>
    <cellStyle name="Normal 2 2 2 5 2 2 3 3" xfId="7203" xr:uid="{00000000-0005-0000-0000-00008F250000}"/>
    <cellStyle name="Normal 2 2 2 5 2 2 3 3 2" xfId="15349" xr:uid="{00000000-0005-0000-0000-000090250000}"/>
    <cellStyle name="Normal 2 2 2 5 2 2 3 3 2 2" xfId="31645" xr:uid="{00000000-0005-0000-0000-000091250000}"/>
    <cellStyle name="Normal 2 2 2 5 2 2 3 3 3" xfId="23499" xr:uid="{00000000-0005-0000-0000-000092250000}"/>
    <cellStyle name="Normal 2 2 2 5 2 2 3 4" xfId="10050" xr:uid="{00000000-0005-0000-0000-000093250000}"/>
    <cellStyle name="Normal 2 2 2 5 2 2 3 4 2" xfId="26346" xr:uid="{00000000-0005-0000-0000-000094250000}"/>
    <cellStyle name="Normal 2 2 2 5 2 2 3 5" xfId="18200" xr:uid="{00000000-0005-0000-0000-000095250000}"/>
    <cellStyle name="Normal 2 2 2 5 2 2 4" xfId="3262" xr:uid="{00000000-0005-0000-0000-000096250000}"/>
    <cellStyle name="Normal 2 2 2 5 2 2 4 2" xfId="11408" xr:uid="{00000000-0005-0000-0000-000097250000}"/>
    <cellStyle name="Normal 2 2 2 5 2 2 4 2 2" xfId="27704" xr:uid="{00000000-0005-0000-0000-000098250000}"/>
    <cellStyle name="Normal 2 2 2 5 2 2 4 3" xfId="19558" xr:uid="{00000000-0005-0000-0000-000099250000}"/>
    <cellStyle name="Normal 2 2 2 5 2 2 5" xfId="5793" xr:uid="{00000000-0005-0000-0000-00009A250000}"/>
    <cellStyle name="Normal 2 2 2 5 2 2 5 2" xfId="13939" xr:uid="{00000000-0005-0000-0000-00009B250000}"/>
    <cellStyle name="Normal 2 2 2 5 2 2 5 2 2" xfId="30235" xr:uid="{00000000-0005-0000-0000-00009C250000}"/>
    <cellStyle name="Normal 2 2 2 5 2 2 5 3" xfId="22089" xr:uid="{00000000-0005-0000-0000-00009D250000}"/>
    <cellStyle name="Normal 2 2 2 5 2 2 6" xfId="8640" xr:uid="{00000000-0005-0000-0000-00009E250000}"/>
    <cellStyle name="Normal 2 2 2 5 2 2 6 2" xfId="24936" xr:uid="{00000000-0005-0000-0000-00009F250000}"/>
    <cellStyle name="Normal 2 2 2 5 2 2 7" xfId="16790" xr:uid="{00000000-0005-0000-0000-0000A0250000}"/>
    <cellStyle name="Normal 2 2 2 5 2 3" xfId="855" xr:uid="{00000000-0005-0000-0000-0000A1250000}"/>
    <cellStyle name="Normal 2 2 2 5 2 3 2" xfId="2265" xr:uid="{00000000-0005-0000-0000-0000A2250000}"/>
    <cellStyle name="Normal 2 2 2 5 2 3 2 2" xfId="4793" xr:uid="{00000000-0005-0000-0000-0000A3250000}"/>
    <cellStyle name="Normal 2 2 2 5 2 3 2 2 2" xfId="12939" xr:uid="{00000000-0005-0000-0000-0000A4250000}"/>
    <cellStyle name="Normal 2 2 2 5 2 3 2 2 2 2" xfId="29235" xr:uid="{00000000-0005-0000-0000-0000A5250000}"/>
    <cellStyle name="Normal 2 2 2 5 2 3 2 2 3" xfId="21089" xr:uid="{00000000-0005-0000-0000-0000A6250000}"/>
    <cellStyle name="Normal 2 2 2 5 2 3 2 3" xfId="7564" xr:uid="{00000000-0005-0000-0000-0000A7250000}"/>
    <cellStyle name="Normal 2 2 2 5 2 3 2 3 2" xfId="15710" xr:uid="{00000000-0005-0000-0000-0000A8250000}"/>
    <cellStyle name="Normal 2 2 2 5 2 3 2 3 2 2" xfId="32006" xr:uid="{00000000-0005-0000-0000-0000A9250000}"/>
    <cellStyle name="Normal 2 2 2 5 2 3 2 3 3" xfId="23860" xr:uid="{00000000-0005-0000-0000-0000AA250000}"/>
    <cellStyle name="Normal 2 2 2 5 2 3 2 4" xfId="10411" xr:uid="{00000000-0005-0000-0000-0000AB250000}"/>
    <cellStyle name="Normal 2 2 2 5 2 3 2 4 2" xfId="26707" xr:uid="{00000000-0005-0000-0000-0000AC250000}"/>
    <cellStyle name="Normal 2 2 2 5 2 3 2 5" xfId="18561" xr:uid="{00000000-0005-0000-0000-0000AD250000}"/>
    <cellStyle name="Normal 2 2 2 5 2 3 3" xfId="3575" xr:uid="{00000000-0005-0000-0000-0000AE250000}"/>
    <cellStyle name="Normal 2 2 2 5 2 3 3 2" xfId="11721" xr:uid="{00000000-0005-0000-0000-0000AF250000}"/>
    <cellStyle name="Normal 2 2 2 5 2 3 3 2 2" xfId="28017" xr:uid="{00000000-0005-0000-0000-0000B0250000}"/>
    <cellStyle name="Normal 2 2 2 5 2 3 3 3" xfId="19871" xr:uid="{00000000-0005-0000-0000-0000B1250000}"/>
    <cellStyle name="Normal 2 2 2 5 2 3 4" xfId="6154" xr:uid="{00000000-0005-0000-0000-0000B2250000}"/>
    <cellStyle name="Normal 2 2 2 5 2 3 4 2" xfId="14300" xr:uid="{00000000-0005-0000-0000-0000B3250000}"/>
    <cellStyle name="Normal 2 2 2 5 2 3 4 2 2" xfId="30596" xr:uid="{00000000-0005-0000-0000-0000B4250000}"/>
    <cellStyle name="Normal 2 2 2 5 2 3 4 3" xfId="22450" xr:uid="{00000000-0005-0000-0000-0000B5250000}"/>
    <cellStyle name="Normal 2 2 2 5 2 3 5" xfId="9001" xr:uid="{00000000-0005-0000-0000-0000B6250000}"/>
    <cellStyle name="Normal 2 2 2 5 2 3 5 2" xfId="25297" xr:uid="{00000000-0005-0000-0000-0000B7250000}"/>
    <cellStyle name="Normal 2 2 2 5 2 3 6" xfId="17151" xr:uid="{00000000-0005-0000-0000-0000B8250000}"/>
    <cellStyle name="Normal 2 2 2 5 2 4" xfId="1560" xr:uid="{00000000-0005-0000-0000-0000B9250000}"/>
    <cellStyle name="Normal 2 2 2 5 2 4 2" xfId="4184" xr:uid="{00000000-0005-0000-0000-0000BA250000}"/>
    <cellStyle name="Normal 2 2 2 5 2 4 2 2" xfId="12330" xr:uid="{00000000-0005-0000-0000-0000BB250000}"/>
    <cellStyle name="Normal 2 2 2 5 2 4 2 2 2" xfId="28626" xr:uid="{00000000-0005-0000-0000-0000BC250000}"/>
    <cellStyle name="Normal 2 2 2 5 2 4 2 3" xfId="20480" xr:uid="{00000000-0005-0000-0000-0000BD250000}"/>
    <cellStyle name="Normal 2 2 2 5 2 4 3" xfId="6859" xr:uid="{00000000-0005-0000-0000-0000BE250000}"/>
    <cellStyle name="Normal 2 2 2 5 2 4 3 2" xfId="15005" xr:uid="{00000000-0005-0000-0000-0000BF250000}"/>
    <cellStyle name="Normal 2 2 2 5 2 4 3 2 2" xfId="31301" xr:uid="{00000000-0005-0000-0000-0000C0250000}"/>
    <cellStyle name="Normal 2 2 2 5 2 4 3 3" xfId="23155" xr:uid="{00000000-0005-0000-0000-0000C1250000}"/>
    <cellStyle name="Normal 2 2 2 5 2 4 4" xfId="9706" xr:uid="{00000000-0005-0000-0000-0000C2250000}"/>
    <cellStyle name="Normal 2 2 2 5 2 4 4 2" xfId="26002" xr:uid="{00000000-0005-0000-0000-0000C3250000}"/>
    <cellStyle name="Normal 2 2 2 5 2 4 5" xfId="17856" xr:uid="{00000000-0005-0000-0000-0000C4250000}"/>
    <cellStyle name="Normal 2 2 2 5 2 5" xfId="2966" xr:uid="{00000000-0005-0000-0000-0000C5250000}"/>
    <cellStyle name="Normal 2 2 2 5 2 5 2" xfId="11112" xr:uid="{00000000-0005-0000-0000-0000C6250000}"/>
    <cellStyle name="Normal 2 2 2 5 2 5 2 2" xfId="27408" xr:uid="{00000000-0005-0000-0000-0000C7250000}"/>
    <cellStyle name="Normal 2 2 2 5 2 5 3" xfId="19262" xr:uid="{00000000-0005-0000-0000-0000C8250000}"/>
    <cellStyle name="Normal 2 2 2 5 2 6" xfId="5449" xr:uid="{00000000-0005-0000-0000-0000C9250000}"/>
    <cellStyle name="Normal 2 2 2 5 2 6 2" xfId="13595" xr:uid="{00000000-0005-0000-0000-0000CA250000}"/>
    <cellStyle name="Normal 2 2 2 5 2 6 2 2" xfId="29891" xr:uid="{00000000-0005-0000-0000-0000CB250000}"/>
    <cellStyle name="Normal 2 2 2 5 2 6 3" xfId="21745" xr:uid="{00000000-0005-0000-0000-0000CC250000}"/>
    <cellStyle name="Normal 2 2 2 5 2 7" xfId="8296" xr:uid="{00000000-0005-0000-0000-0000CD250000}"/>
    <cellStyle name="Normal 2 2 2 5 2 7 2" xfId="24592" xr:uid="{00000000-0005-0000-0000-0000CE250000}"/>
    <cellStyle name="Normal 2 2 2 5 2 8" xfId="16446" xr:uid="{00000000-0005-0000-0000-0000CF250000}"/>
    <cellStyle name="Normal 2 2 2 5 3" xfId="229" xr:uid="{00000000-0005-0000-0000-0000D0250000}"/>
    <cellStyle name="Normal 2 2 2 5 3 2" xfId="573" xr:uid="{00000000-0005-0000-0000-0000D1250000}"/>
    <cellStyle name="Normal 2 2 2 5 3 2 2" xfId="1279" xr:uid="{00000000-0005-0000-0000-0000D2250000}"/>
    <cellStyle name="Normal 2 2 2 5 3 2 2 2" xfId="2689" xr:uid="{00000000-0005-0000-0000-0000D3250000}"/>
    <cellStyle name="Normal 2 2 2 5 3 2 2 2 2" xfId="5163" xr:uid="{00000000-0005-0000-0000-0000D4250000}"/>
    <cellStyle name="Normal 2 2 2 5 3 2 2 2 2 2" xfId="13309" xr:uid="{00000000-0005-0000-0000-0000D5250000}"/>
    <cellStyle name="Normal 2 2 2 5 3 2 2 2 2 2 2" xfId="29605" xr:uid="{00000000-0005-0000-0000-0000D6250000}"/>
    <cellStyle name="Normal 2 2 2 5 3 2 2 2 2 3" xfId="21459" xr:uid="{00000000-0005-0000-0000-0000D7250000}"/>
    <cellStyle name="Normal 2 2 2 5 3 2 2 2 3" xfId="7988" xr:uid="{00000000-0005-0000-0000-0000D8250000}"/>
    <cellStyle name="Normal 2 2 2 5 3 2 2 2 3 2" xfId="16134" xr:uid="{00000000-0005-0000-0000-0000D9250000}"/>
    <cellStyle name="Normal 2 2 2 5 3 2 2 2 3 2 2" xfId="32430" xr:uid="{00000000-0005-0000-0000-0000DA250000}"/>
    <cellStyle name="Normal 2 2 2 5 3 2 2 2 3 3" xfId="24284" xr:uid="{00000000-0005-0000-0000-0000DB250000}"/>
    <cellStyle name="Normal 2 2 2 5 3 2 2 2 4" xfId="10835" xr:uid="{00000000-0005-0000-0000-0000DC250000}"/>
    <cellStyle name="Normal 2 2 2 5 3 2 2 2 4 2" xfId="27131" xr:uid="{00000000-0005-0000-0000-0000DD250000}"/>
    <cellStyle name="Normal 2 2 2 5 3 2 2 2 5" xfId="18985" xr:uid="{00000000-0005-0000-0000-0000DE250000}"/>
    <cellStyle name="Normal 2 2 2 5 3 2 2 3" xfId="3945" xr:uid="{00000000-0005-0000-0000-0000DF250000}"/>
    <cellStyle name="Normal 2 2 2 5 3 2 2 3 2" xfId="12091" xr:uid="{00000000-0005-0000-0000-0000E0250000}"/>
    <cellStyle name="Normal 2 2 2 5 3 2 2 3 2 2" xfId="28387" xr:uid="{00000000-0005-0000-0000-0000E1250000}"/>
    <cellStyle name="Normal 2 2 2 5 3 2 2 3 3" xfId="20241" xr:uid="{00000000-0005-0000-0000-0000E2250000}"/>
    <cellStyle name="Normal 2 2 2 5 3 2 2 4" xfId="6578" xr:uid="{00000000-0005-0000-0000-0000E3250000}"/>
    <cellStyle name="Normal 2 2 2 5 3 2 2 4 2" xfId="14724" xr:uid="{00000000-0005-0000-0000-0000E4250000}"/>
    <cellStyle name="Normal 2 2 2 5 3 2 2 4 2 2" xfId="31020" xr:uid="{00000000-0005-0000-0000-0000E5250000}"/>
    <cellStyle name="Normal 2 2 2 5 3 2 2 4 3" xfId="22874" xr:uid="{00000000-0005-0000-0000-0000E6250000}"/>
    <cellStyle name="Normal 2 2 2 5 3 2 2 5" xfId="9425" xr:uid="{00000000-0005-0000-0000-0000E7250000}"/>
    <cellStyle name="Normal 2 2 2 5 3 2 2 5 2" xfId="25721" xr:uid="{00000000-0005-0000-0000-0000E8250000}"/>
    <cellStyle name="Normal 2 2 2 5 3 2 2 6" xfId="17575" xr:uid="{00000000-0005-0000-0000-0000E9250000}"/>
    <cellStyle name="Normal 2 2 2 5 3 2 3" xfId="1984" xr:uid="{00000000-0005-0000-0000-0000EA250000}"/>
    <cellStyle name="Normal 2 2 2 5 3 2 3 2" xfId="4554" xr:uid="{00000000-0005-0000-0000-0000EB250000}"/>
    <cellStyle name="Normal 2 2 2 5 3 2 3 2 2" xfId="12700" xr:uid="{00000000-0005-0000-0000-0000EC250000}"/>
    <cellStyle name="Normal 2 2 2 5 3 2 3 2 2 2" xfId="28996" xr:uid="{00000000-0005-0000-0000-0000ED250000}"/>
    <cellStyle name="Normal 2 2 2 5 3 2 3 2 3" xfId="20850" xr:uid="{00000000-0005-0000-0000-0000EE250000}"/>
    <cellStyle name="Normal 2 2 2 5 3 2 3 3" xfId="7283" xr:uid="{00000000-0005-0000-0000-0000EF250000}"/>
    <cellStyle name="Normal 2 2 2 5 3 2 3 3 2" xfId="15429" xr:uid="{00000000-0005-0000-0000-0000F0250000}"/>
    <cellStyle name="Normal 2 2 2 5 3 2 3 3 2 2" xfId="31725" xr:uid="{00000000-0005-0000-0000-0000F1250000}"/>
    <cellStyle name="Normal 2 2 2 5 3 2 3 3 3" xfId="23579" xr:uid="{00000000-0005-0000-0000-0000F2250000}"/>
    <cellStyle name="Normal 2 2 2 5 3 2 3 4" xfId="10130" xr:uid="{00000000-0005-0000-0000-0000F3250000}"/>
    <cellStyle name="Normal 2 2 2 5 3 2 3 4 2" xfId="26426" xr:uid="{00000000-0005-0000-0000-0000F4250000}"/>
    <cellStyle name="Normal 2 2 2 5 3 2 3 5" xfId="18280" xr:uid="{00000000-0005-0000-0000-0000F5250000}"/>
    <cellStyle name="Normal 2 2 2 5 3 2 4" xfId="3336" xr:uid="{00000000-0005-0000-0000-0000F6250000}"/>
    <cellStyle name="Normal 2 2 2 5 3 2 4 2" xfId="11482" xr:uid="{00000000-0005-0000-0000-0000F7250000}"/>
    <cellStyle name="Normal 2 2 2 5 3 2 4 2 2" xfId="27778" xr:uid="{00000000-0005-0000-0000-0000F8250000}"/>
    <cellStyle name="Normal 2 2 2 5 3 2 4 3" xfId="19632" xr:uid="{00000000-0005-0000-0000-0000F9250000}"/>
    <cellStyle name="Normal 2 2 2 5 3 2 5" xfId="5873" xr:uid="{00000000-0005-0000-0000-0000FA250000}"/>
    <cellStyle name="Normal 2 2 2 5 3 2 5 2" xfId="14019" xr:uid="{00000000-0005-0000-0000-0000FB250000}"/>
    <cellStyle name="Normal 2 2 2 5 3 2 5 2 2" xfId="30315" xr:uid="{00000000-0005-0000-0000-0000FC250000}"/>
    <cellStyle name="Normal 2 2 2 5 3 2 5 3" xfId="22169" xr:uid="{00000000-0005-0000-0000-0000FD250000}"/>
    <cellStyle name="Normal 2 2 2 5 3 2 6" xfId="8720" xr:uid="{00000000-0005-0000-0000-0000FE250000}"/>
    <cellStyle name="Normal 2 2 2 5 3 2 6 2" xfId="25016" xr:uid="{00000000-0005-0000-0000-0000FF250000}"/>
    <cellStyle name="Normal 2 2 2 5 3 2 7" xfId="16870" xr:uid="{00000000-0005-0000-0000-000000260000}"/>
    <cellStyle name="Normal 2 2 2 5 3 3" xfId="935" xr:uid="{00000000-0005-0000-0000-000001260000}"/>
    <cellStyle name="Normal 2 2 2 5 3 3 2" xfId="2345" xr:uid="{00000000-0005-0000-0000-000002260000}"/>
    <cellStyle name="Normal 2 2 2 5 3 3 2 2" xfId="4867" xr:uid="{00000000-0005-0000-0000-000003260000}"/>
    <cellStyle name="Normal 2 2 2 5 3 3 2 2 2" xfId="13013" xr:uid="{00000000-0005-0000-0000-000004260000}"/>
    <cellStyle name="Normal 2 2 2 5 3 3 2 2 2 2" xfId="29309" xr:uid="{00000000-0005-0000-0000-000005260000}"/>
    <cellStyle name="Normal 2 2 2 5 3 3 2 2 3" xfId="21163" xr:uid="{00000000-0005-0000-0000-000006260000}"/>
    <cellStyle name="Normal 2 2 2 5 3 3 2 3" xfId="7644" xr:uid="{00000000-0005-0000-0000-000007260000}"/>
    <cellStyle name="Normal 2 2 2 5 3 3 2 3 2" xfId="15790" xr:uid="{00000000-0005-0000-0000-000008260000}"/>
    <cellStyle name="Normal 2 2 2 5 3 3 2 3 2 2" xfId="32086" xr:uid="{00000000-0005-0000-0000-000009260000}"/>
    <cellStyle name="Normal 2 2 2 5 3 3 2 3 3" xfId="23940" xr:uid="{00000000-0005-0000-0000-00000A260000}"/>
    <cellStyle name="Normal 2 2 2 5 3 3 2 4" xfId="10491" xr:uid="{00000000-0005-0000-0000-00000B260000}"/>
    <cellStyle name="Normal 2 2 2 5 3 3 2 4 2" xfId="26787" xr:uid="{00000000-0005-0000-0000-00000C260000}"/>
    <cellStyle name="Normal 2 2 2 5 3 3 2 5" xfId="18641" xr:uid="{00000000-0005-0000-0000-00000D260000}"/>
    <cellStyle name="Normal 2 2 2 5 3 3 3" xfId="3649" xr:uid="{00000000-0005-0000-0000-00000E260000}"/>
    <cellStyle name="Normal 2 2 2 5 3 3 3 2" xfId="11795" xr:uid="{00000000-0005-0000-0000-00000F260000}"/>
    <cellStyle name="Normal 2 2 2 5 3 3 3 2 2" xfId="28091" xr:uid="{00000000-0005-0000-0000-000010260000}"/>
    <cellStyle name="Normal 2 2 2 5 3 3 3 3" xfId="19945" xr:uid="{00000000-0005-0000-0000-000011260000}"/>
    <cellStyle name="Normal 2 2 2 5 3 3 4" xfId="6234" xr:uid="{00000000-0005-0000-0000-000012260000}"/>
    <cellStyle name="Normal 2 2 2 5 3 3 4 2" xfId="14380" xr:uid="{00000000-0005-0000-0000-000013260000}"/>
    <cellStyle name="Normal 2 2 2 5 3 3 4 2 2" xfId="30676" xr:uid="{00000000-0005-0000-0000-000014260000}"/>
    <cellStyle name="Normal 2 2 2 5 3 3 4 3" xfId="22530" xr:uid="{00000000-0005-0000-0000-000015260000}"/>
    <cellStyle name="Normal 2 2 2 5 3 3 5" xfId="9081" xr:uid="{00000000-0005-0000-0000-000016260000}"/>
    <cellStyle name="Normal 2 2 2 5 3 3 5 2" xfId="25377" xr:uid="{00000000-0005-0000-0000-000017260000}"/>
    <cellStyle name="Normal 2 2 2 5 3 3 6" xfId="17231" xr:uid="{00000000-0005-0000-0000-000018260000}"/>
    <cellStyle name="Normal 2 2 2 5 3 4" xfId="1640" xr:uid="{00000000-0005-0000-0000-000019260000}"/>
    <cellStyle name="Normal 2 2 2 5 3 4 2" xfId="4258" xr:uid="{00000000-0005-0000-0000-00001A260000}"/>
    <cellStyle name="Normal 2 2 2 5 3 4 2 2" xfId="12404" xr:uid="{00000000-0005-0000-0000-00001B260000}"/>
    <cellStyle name="Normal 2 2 2 5 3 4 2 2 2" xfId="28700" xr:uid="{00000000-0005-0000-0000-00001C260000}"/>
    <cellStyle name="Normal 2 2 2 5 3 4 2 3" xfId="20554" xr:uid="{00000000-0005-0000-0000-00001D260000}"/>
    <cellStyle name="Normal 2 2 2 5 3 4 3" xfId="6939" xr:uid="{00000000-0005-0000-0000-00001E260000}"/>
    <cellStyle name="Normal 2 2 2 5 3 4 3 2" xfId="15085" xr:uid="{00000000-0005-0000-0000-00001F260000}"/>
    <cellStyle name="Normal 2 2 2 5 3 4 3 2 2" xfId="31381" xr:uid="{00000000-0005-0000-0000-000020260000}"/>
    <cellStyle name="Normal 2 2 2 5 3 4 3 3" xfId="23235" xr:uid="{00000000-0005-0000-0000-000021260000}"/>
    <cellStyle name="Normal 2 2 2 5 3 4 4" xfId="9786" xr:uid="{00000000-0005-0000-0000-000022260000}"/>
    <cellStyle name="Normal 2 2 2 5 3 4 4 2" xfId="26082" xr:uid="{00000000-0005-0000-0000-000023260000}"/>
    <cellStyle name="Normal 2 2 2 5 3 4 5" xfId="17936" xr:uid="{00000000-0005-0000-0000-000024260000}"/>
    <cellStyle name="Normal 2 2 2 5 3 5" xfId="3040" xr:uid="{00000000-0005-0000-0000-000025260000}"/>
    <cellStyle name="Normal 2 2 2 5 3 5 2" xfId="11186" xr:uid="{00000000-0005-0000-0000-000026260000}"/>
    <cellStyle name="Normal 2 2 2 5 3 5 2 2" xfId="27482" xr:uid="{00000000-0005-0000-0000-000027260000}"/>
    <cellStyle name="Normal 2 2 2 5 3 5 3" xfId="19336" xr:uid="{00000000-0005-0000-0000-000028260000}"/>
    <cellStyle name="Normal 2 2 2 5 3 6" xfId="5529" xr:uid="{00000000-0005-0000-0000-000029260000}"/>
    <cellStyle name="Normal 2 2 2 5 3 6 2" xfId="13675" xr:uid="{00000000-0005-0000-0000-00002A260000}"/>
    <cellStyle name="Normal 2 2 2 5 3 6 2 2" xfId="29971" xr:uid="{00000000-0005-0000-0000-00002B260000}"/>
    <cellStyle name="Normal 2 2 2 5 3 6 3" xfId="21825" xr:uid="{00000000-0005-0000-0000-00002C260000}"/>
    <cellStyle name="Normal 2 2 2 5 3 7" xfId="8376" xr:uid="{00000000-0005-0000-0000-00002D260000}"/>
    <cellStyle name="Normal 2 2 2 5 3 7 2" xfId="24672" xr:uid="{00000000-0005-0000-0000-00002E260000}"/>
    <cellStyle name="Normal 2 2 2 5 3 8" xfId="16526" xr:uid="{00000000-0005-0000-0000-00002F260000}"/>
    <cellStyle name="Normal 2 2 2 5 4" xfId="313" xr:uid="{00000000-0005-0000-0000-000030260000}"/>
    <cellStyle name="Normal 2 2 2 5 4 2" xfId="657" xr:uid="{00000000-0005-0000-0000-000031260000}"/>
    <cellStyle name="Normal 2 2 2 5 4 2 2" xfId="1363" xr:uid="{00000000-0005-0000-0000-000032260000}"/>
    <cellStyle name="Normal 2 2 2 5 4 2 2 2" xfId="2773" xr:uid="{00000000-0005-0000-0000-000033260000}"/>
    <cellStyle name="Normal 2 2 2 5 4 2 2 2 2" xfId="5237" xr:uid="{00000000-0005-0000-0000-000034260000}"/>
    <cellStyle name="Normal 2 2 2 5 4 2 2 2 2 2" xfId="13383" xr:uid="{00000000-0005-0000-0000-000035260000}"/>
    <cellStyle name="Normal 2 2 2 5 4 2 2 2 2 2 2" xfId="29679" xr:uid="{00000000-0005-0000-0000-000036260000}"/>
    <cellStyle name="Normal 2 2 2 5 4 2 2 2 2 3" xfId="21533" xr:uid="{00000000-0005-0000-0000-000037260000}"/>
    <cellStyle name="Normal 2 2 2 5 4 2 2 2 3" xfId="8072" xr:uid="{00000000-0005-0000-0000-000038260000}"/>
    <cellStyle name="Normal 2 2 2 5 4 2 2 2 3 2" xfId="16218" xr:uid="{00000000-0005-0000-0000-000039260000}"/>
    <cellStyle name="Normal 2 2 2 5 4 2 2 2 3 2 2" xfId="32514" xr:uid="{00000000-0005-0000-0000-00003A260000}"/>
    <cellStyle name="Normal 2 2 2 5 4 2 2 2 3 3" xfId="24368" xr:uid="{00000000-0005-0000-0000-00003B260000}"/>
    <cellStyle name="Normal 2 2 2 5 4 2 2 2 4" xfId="10919" xr:uid="{00000000-0005-0000-0000-00003C260000}"/>
    <cellStyle name="Normal 2 2 2 5 4 2 2 2 4 2" xfId="27215" xr:uid="{00000000-0005-0000-0000-00003D260000}"/>
    <cellStyle name="Normal 2 2 2 5 4 2 2 2 5" xfId="19069" xr:uid="{00000000-0005-0000-0000-00003E260000}"/>
    <cellStyle name="Normal 2 2 2 5 4 2 2 3" xfId="4019" xr:uid="{00000000-0005-0000-0000-00003F260000}"/>
    <cellStyle name="Normal 2 2 2 5 4 2 2 3 2" xfId="12165" xr:uid="{00000000-0005-0000-0000-000040260000}"/>
    <cellStyle name="Normal 2 2 2 5 4 2 2 3 2 2" xfId="28461" xr:uid="{00000000-0005-0000-0000-000041260000}"/>
    <cellStyle name="Normal 2 2 2 5 4 2 2 3 3" xfId="20315" xr:uid="{00000000-0005-0000-0000-000042260000}"/>
    <cellStyle name="Normal 2 2 2 5 4 2 2 4" xfId="6662" xr:uid="{00000000-0005-0000-0000-000043260000}"/>
    <cellStyle name="Normal 2 2 2 5 4 2 2 4 2" xfId="14808" xr:uid="{00000000-0005-0000-0000-000044260000}"/>
    <cellStyle name="Normal 2 2 2 5 4 2 2 4 2 2" xfId="31104" xr:uid="{00000000-0005-0000-0000-000045260000}"/>
    <cellStyle name="Normal 2 2 2 5 4 2 2 4 3" xfId="22958" xr:uid="{00000000-0005-0000-0000-000046260000}"/>
    <cellStyle name="Normal 2 2 2 5 4 2 2 5" xfId="9509" xr:uid="{00000000-0005-0000-0000-000047260000}"/>
    <cellStyle name="Normal 2 2 2 5 4 2 2 5 2" xfId="25805" xr:uid="{00000000-0005-0000-0000-000048260000}"/>
    <cellStyle name="Normal 2 2 2 5 4 2 2 6" xfId="17659" xr:uid="{00000000-0005-0000-0000-000049260000}"/>
    <cellStyle name="Normal 2 2 2 5 4 2 3" xfId="2068" xr:uid="{00000000-0005-0000-0000-00004A260000}"/>
    <cellStyle name="Normal 2 2 2 5 4 2 3 2" xfId="4628" xr:uid="{00000000-0005-0000-0000-00004B260000}"/>
    <cellStyle name="Normal 2 2 2 5 4 2 3 2 2" xfId="12774" xr:uid="{00000000-0005-0000-0000-00004C260000}"/>
    <cellStyle name="Normal 2 2 2 5 4 2 3 2 2 2" xfId="29070" xr:uid="{00000000-0005-0000-0000-00004D260000}"/>
    <cellStyle name="Normal 2 2 2 5 4 2 3 2 3" xfId="20924" xr:uid="{00000000-0005-0000-0000-00004E260000}"/>
    <cellStyle name="Normal 2 2 2 5 4 2 3 3" xfId="7367" xr:uid="{00000000-0005-0000-0000-00004F260000}"/>
    <cellStyle name="Normal 2 2 2 5 4 2 3 3 2" xfId="15513" xr:uid="{00000000-0005-0000-0000-000050260000}"/>
    <cellStyle name="Normal 2 2 2 5 4 2 3 3 2 2" xfId="31809" xr:uid="{00000000-0005-0000-0000-000051260000}"/>
    <cellStyle name="Normal 2 2 2 5 4 2 3 3 3" xfId="23663" xr:uid="{00000000-0005-0000-0000-000052260000}"/>
    <cellStyle name="Normal 2 2 2 5 4 2 3 4" xfId="10214" xr:uid="{00000000-0005-0000-0000-000053260000}"/>
    <cellStyle name="Normal 2 2 2 5 4 2 3 4 2" xfId="26510" xr:uid="{00000000-0005-0000-0000-000054260000}"/>
    <cellStyle name="Normal 2 2 2 5 4 2 3 5" xfId="18364" xr:uid="{00000000-0005-0000-0000-000055260000}"/>
    <cellStyle name="Normal 2 2 2 5 4 2 4" xfId="3410" xr:uid="{00000000-0005-0000-0000-000056260000}"/>
    <cellStyle name="Normal 2 2 2 5 4 2 4 2" xfId="11556" xr:uid="{00000000-0005-0000-0000-000057260000}"/>
    <cellStyle name="Normal 2 2 2 5 4 2 4 2 2" xfId="27852" xr:uid="{00000000-0005-0000-0000-000058260000}"/>
    <cellStyle name="Normal 2 2 2 5 4 2 4 3" xfId="19706" xr:uid="{00000000-0005-0000-0000-000059260000}"/>
    <cellStyle name="Normal 2 2 2 5 4 2 5" xfId="5957" xr:uid="{00000000-0005-0000-0000-00005A260000}"/>
    <cellStyle name="Normal 2 2 2 5 4 2 5 2" xfId="14103" xr:uid="{00000000-0005-0000-0000-00005B260000}"/>
    <cellStyle name="Normal 2 2 2 5 4 2 5 2 2" xfId="30399" xr:uid="{00000000-0005-0000-0000-00005C260000}"/>
    <cellStyle name="Normal 2 2 2 5 4 2 5 3" xfId="22253" xr:uid="{00000000-0005-0000-0000-00005D260000}"/>
    <cellStyle name="Normal 2 2 2 5 4 2 6" xfId="8804" xr:uid="{00000000-0005-0000-0000-00005E260000}"/>
    <cellStyle name="Normal 2 2 2 5 4 2 6 2" xfId="25100" xr:uid="{00000000-0005-0000-0000-00005F260000}"/>
    <cellStyle name="Normal 2 2 2 5 4 2 7" xfId="16954" xr:uid="{00000000-0005-0000-0000-000060260000}"/>
    <cellStyle name="Normal 2 2 2 5 4 3" xfId="1019" xr:uid="{00000000-0005-0000-0000-000061260000}"/>
    <cellStyle name="Normal 2 2 2 5 4 3 2" xfId="2429" xr:uid="{00000000-0005-0000-0000-000062260000}"/>
    <cellStyle name="Normal 2 2 2 5 4 3 2 2" xfId="4941" xr:uid="{00000000-0005-0000-0000-000063260000}"/>
    <cellStyle name="Normal 2 2 2 5 4 3 2 2 2" xfId="13087" xr:uid="{00000000-0005-0000-0000-000064260000}"/>
    <cellStyle name="Normal 2 2 2 5 4 3 2 2 2 2" xfId="29383" xr:uid="{00000000-0005-0000-0000-000065260000}"/>
    <cellStyle name="Normal 2 2 2 5 4 3 2 2 3" xfId="21237" xr:uid="{00000000-0005-0000-0000-000066260000}"/>
    <cellStyle name="Normal 2 2 2 5 4 3 2 3" xfId="7728" xr:uid="{00000000-0005-0000-0000-000067260000}"/>
    <cellStyle name="Normal 2 2 2 5 4 3 2 3 2" xfId="15874" xr:uid="{00000000-0005-0000-0000-000068260000}"/>
    <cellStyle name="Normal 2 2 2 5 4 3 2 3 2 2" xfId="32170" xr:uid="{00000000-0005-0000-0000-000069260000}"/>
    <cellStyle name="Normal 2 2 2 5 4 3 2 3 3" xfId="24024" xr:uid="{00000000-0005-0000-0000-00006A260000}"/>
    <cellStyle name="Normal 2 2 2 5 4 3 2 4" xfId="10575" xr:uid="{00000000-0005-0000-0000-00006B260000}"/>
    <cellStyle name="Normal 2 2 2 5 4 3 2 4 2" xfId="26871" xr:uid="{00000000-0005-0000-0000-00006C260000}"/>
    <cellStyle name="Normal 2 2 2 5 4 3 2 5" xfId="18725" xr:uid="{00000000-0005-0000-0000-00006D260000}"/>
    <cellStyle name="Normal 2 2 2 5 4 3 3" xfId="3723" xr:uid="{00000000-0005-0000-0000-00006E260000}"/>
    <cellStyle name="Normal 2 2 2 5 4 3 3 2" xfId="11869" xr:uid="{00000000-0005-0000-0000-00006F260000}"/>
    <cellStyle name="Normal 2 2 2 5 4 3 3 2 2" xfId="28165" xr:uid="{00000000-0005-0000-0000-000070260000}"/>
    <cellStyle name="Normal 2 2 2 5 4 3 3 3" xfId="20019" xr:uid="{00000000-0005-0000-0000-000071260000}"/>
    <cellStyle name="Normal 2 2 2 5 4 3 4" xfId="6318" xr:uid="{00000000-0005-0000-0000-000072260000}"/>
    <cellStyle name="Normal 2 2 2 5 4 3 4 2" xfId="14464" xr:uid="{00000000-0005-0000-0000-000073260000}"/>
    <cellStyle name="Normal 2 2 2 5 4 3 4 2 2" xfId="30760" xr:uid="{00000000-0005-0000-0000-000074260000}"/>
    <cellStyle name="Normal 2 2 2 5 4 3 4 3" xfId="22614" xr:uid="{00000000-0005-0000-0000-000075260000}"/>
    <cellStyle name="Normal 2 2 2 5 4 3 5" xfId="9165" xr:uid="{00000000-0005-0000-0000-000076260000}"/>
    <cellStyle name="Normal 2 2 2 5 4 3 5 2" xfId="25461" xr:uid="{00000000-0005-0000-0000-000077260000}"/>
    <cellStyle name="Normal 2 2 2 5 4 3 6" xfId="17315" xr:uid="{00000000-0005-0000-0000-000078260000}"/>
    <cellStyle name="Normal 2 2 2 5 4 4" xfId="1724" xr:uid="{00000000-0005-0000-0000-000079260000}"/>
    <cellStyle name="Normal 2 2 2 5 4 4 2" xfId="4332" xr:uid="{00000000-0005-0000-0000-00007A260000}"/>
    <cellStyle name="Normal 2 2 2 5 4 4 2 2" xfId="12478" xr:uid="{00000000-0005-0000-0000-00007B260000}"/>
    <cellStyle name="Normal 2 2 2 5 4 4 2 2 2" xfId="28774" xr:uid="{00000000-0005-0000-0000-00007C260000}"/>
    <cellStyle name="Normal 2 2 2 5 4 4 2 3" xfId="20628" xr:uid="{00000000-0005-0000-0000-00007D260000}"/>
    <cellStyle name="Normal 2 2 2 5 4 4 3" xfId="7023" xr:uid="{00000000-0005-0000-0000-00007E260000}"/>
    <cellStyle name="Normal 2 2 2 5 4 4 3 2" xfId="15169" xr:uid="{00000000-0005-0000-0000-00007F260000}"/>
    <cellStyle name="Normal 2 2 2 5 4 4 3 2 2" xfId="31465" xr:uid="{00000000-0005-0000-0000-000080260000}"/>
    <cellStyle name="Normal 2 2 2 5 4 4 3 3" xfId="23319" xr:uid="{00000000-0005-0000-0000-000081260000}"/>
    <cellStyle name="Normal 2 2 2 5 4 4 4" xfId="9870" xr:uid="{00000000-0005-0000-0000-000082260000}"/>
    <cellStyle name="Normal 2 2 2 5 4 4 4 2" xfId="26166" xr:uid="{00000000-0005-0000-0000-000083260000}"/>
    <cellStyle name="Normal 2 2 2 5 4 4 5" xfId="18020" xr:uid="{00000000-0005-0000-0000-000084260000}"/>
    <cellStyle name="Normal 2 2 2 5 4 5" xfId="3114" xr:uid="{00000000-0005-0000-0000-000085260000}"/>
    <cellStyle name="Normal 2 2 2 5 4 5 2" xfId="11260" xr:uid="{00000000-0005-0000-0000-000086260000}"/>
    <cellStyle name="Normal 2 2 2 5 4 5 2 2" xfId="27556" xr:uid="{00000000-0005-0000-0000-000087260000}"/>
    <cellStyle name="Normal 2 2 2 5 4 5 3" xfId="19410" xr:uid="{00000000-0005-0000-0000-000088260000}"/>
    <cellStyle name="Normal 2 2 2 5 4 6" xfId="5613" xr:uid="{00000000-0005-0000-0000-000089260000}"/>
    <cellStyle name="Normal 2 2 2 5 4 6 2" xfId="13759" xr:uid="{00000000-0005-0000-0000-00008A260000}"/>
    <cellStyle name="Normal 2 2 2 5 4 6 2 2" xfId="30055" xr:uid="{00000000-0005-0000-0000-00008B260000}"/>
    <cellStyle name="Normal 2 2 2 5 4 6 3" xfId="21909" xr:uid="{00000000-0005-0000-0000-00008C260000}"/>
    <cellStyle name="Normal 2 2 2 5 4 7" xfId="8460" xr:uid="{00000000-0005-0000-0000-00008D260000}"/>
    <cellStyle name="Normal 2 2 2 5 4 7 2" xfId="24756" xr:uid="{00000000-0005-0000-0000-00008E260000}"/>
    <cellStyle name="Normal 2 2 2 5 4 8" xfId="16610" xr:uid="{00000000-0005-0000-0000-00008F260000}"/>
    <cellStyle name="Normal 2 2 2 5 5" xfId="403" xr:uid="{00000000-0005-0000-0000-000090260000}"/>
    <cellStyle name="Normal 2 2 2 5 5 2" xfId="1109" xr:uid="{00000000-0005-0000-0000-000091260000}"/>
    <cellStyle name="Normal 2 2 2 5 5 2 2" xfId="2519" xr:uid="{00000000-0005-0000-0000-000092260000}"/>
    <cellStyle name="Normal 2 2 2 5 5 2 2 2" xfId="5015" xr:uid="{00000000-0005-0000-0000-000093260000}"/>
    <cellStyle name="Normal 2 2 2 5 5 2 2 2 2" xfId="13161" xr:uid="{00000000-0005-0000-0000-000094260000}"/>
    <cellStyle name="Normal 2 2 2 5 5 2 2 2 2 2" xfId="29457" xr:uid="{00000000-0005-0000-0000-000095260000}"/>
    <cellStyle name="Normal 2 2 2 5 5 2 2 2 3" xfId="21311" xr:uid="{00000000-0005-0000-0000-000096260000}"/>
    <cellStyle name="Normal 2 2 2 5 5 2 2 3" xfId="7818" xr:uid="{00000000-0005-0000-0000-000097260000}"/>
    <cellStyle name="Normal 2 2 2 5 5 2 2 3 2" xfId="15964" xr:uid="{00000000-0005-0000-0000-000098260000}"/>
    <cellStyle name="Normal 2 2 2 5 5 2 2 3 2 2" xfId="32260" xr:uid="{00000000-0005-0000-0000-000099260000}"/>
    <cellStyle name="Normal 2 2 2 5 5 2 2 3 3" xfId="24114" xr:uid="{00000000-0005-0000-0000-00009A260000}"/>
    <cellStyle name="Normal 2 2 2 5 5 2 2 4" xfId="10665" xr:uid="{00000000-0005-0000-0000-00009B260000}"/>
    <cellStyle name="Normal 2 2 2 5 5 2 2 4 2" xfId="26961" xr:uid="{00000000-0005-0000-0000-00009C260000}"/>
    <cellStyle name="Normal 2 2 2 5 5 2 2 5" xfId="18815" xr:uid="{00000000-0005-0000-0000-00009D260000}"/>
    <cellStyle name="Normal 2 2 2 5 5 2 3" xfId="3797" xr:uid="{00000000-0005-0000-0000-00009E260000}"/>
    <cellStyle name="Normal 2 2 2 5 5 2 3 2" xfId="11943" xr:uid="{00000000-0005-0000-0000-00009F260000}"/>
    <cellStyle name="Normal 2 2 2 5 5 2 3 2 2" xfId="28239" xr:uid="{00000000-0005-0000-0000-0000A0260000}"/>
    <cellStyle name="Normal 2 2 2 5 5 2 3 3" xfId="20093" xr:uid="{00000000-0005-0000-0000-0000A1260000}"/>
    <cellStyle name="Normal 2 2 2 5 5 2 4" xfId="6408" xr:uid="{00000000-0005-0000-0000-0000A2260000}"/>
    <cellStyle name="Normal 2 2 2 5 5 2 4 2" xfId="14554" xr:uid="{00000000-0005-0000-0000-0000A3260000}"/>
    <cellStyle name="Normal 2 2 2 5 5 2 4 2 2" xfId="30850" xr:uid="{00000000-0005-0000-0000-0000A4260000}"/>
    <cellStyle name="Normal 2 2 2 5 5 2 4 3" xfId="22704" xr:uid="{00000000-0005-0000-0000-0000A5260000}"/>
    <cellStyle name="Normal 2 2 2 5 5 2 5" xfId="9255" xr:uid="{00000000-0005-0000-0000-0000A6260000}"/>
    <cellStyle name="Normal 2 2 2 5 5 2 5 2" xfId="25551" xr:uid="{00000000-0005-0000-0000-0000A7260000}"/>
    <cellStyle name="Normal 2 2 2 5 5 2 6" xfId="17405" xr:uid="{00000000-0005-0000-0000-0000A8260000}"/>
    <cellStyle name="Normal 2 2 2 5 5 3" xfId="1814" xr:uid="{00000000-0005-0000-0000-0000A9260000}"/>
    <cellStyle name="Normal 2 2 2 5 5 3 2" xfId="4406" xr:uid="{00000000-0005-0000-0000-0000AA260000}"/>
    <cellStyle name="Normal 2 2 2 5 5 3 2 2" xfId="12552" xr:uid="{00000000-0005-0000-0000-0000AB260000}"/>
    <cellStyle name="Normal 2 2 2 5 5 3 2 2 2" xfId="28848" xr:uid="{00000000-0005-0000-0000-0000AC260000}"/>
    <cellStyle name="Normal 2 2 2 5 5 3 2 3" xfId="20702" xr:uid="{00000000-0005-0000-0000-0000AD260000}"/>
    <cellStyle name="Normal 2 2 2 5 5 3 3" xfId="7113" xr:uid="{00000000-0005-0000-0000-0000AE260000}"/>
    <cellStyle name="Normal 2 2 2 5 5 3 3 2" xfId="15259" xr:uid="{00000000-0005-0000-0000-0000AF260000}"/>
    <cellStyle name="Normal 2 2 2 5 5 3 3 2 2" xfId="31555" xr:uid="{00000000-0005-0000-0000-0000B0260000}"/>
    <cellStyle name="Normal 2 2 2 5 5 3 3 3" xfId="23409" xr:uid="{00000000-0005-0000-0000-0000B1260000}"/>
    <cellStyle name="Normal 2 2 2 5 5 3 4" xfId="9960" xr:uid="{00000000-0005-0000-0000-0000B2260000}"/>
    <cellStyle name="Normal 2 2 2 5 5 3 4 2" xfId="26256" xr:uid="{00000000-0005-0000-0000-0000B3260000}"/>
    <cellStyle name="Normal 2 2 2 5 5 3 5" xfId="18110" xr:uid="{00000000-0005-0000-0000-0000B4260000}"/>
    <cellStyle name="Normal 2 2 2 5 5 4" xfId="3188" xr:uid="{00000000-0005-0000-0000-0000B5260000}"/>
    <cellStyle name="Normal 2 2 2 5 5 4 2" xfId="11334" xr:uid="{00000000-0005-0000-0000-0000B6260000}"/>
    <cellStyle name="Normal 2 2 2 5 5 4 2 2" xfId="27630" xr:uid="{00000000-0005-0000-0000-0000B7260000}"/>
    <cellStyle name="Normal 2 2 2 5 5 4 3" xfId="19484" xr:uid="{00000000-0005-0000-0000-0000B8260000}"/>
    <cellStyle name="Normal 2 2 2 5 5 5" xfId="5703" xr:uid="{00000000-0005-0000-0000-0000B9260000}"/>
    <cellStyle name="Normal 2 2 2 5 5 5 2" xfId="13849" xr:uid="{00000000-0005-0000-0000-0000BA260000}"/>
    <cellStyle name="Normal 2 2 2 5 5 5 2 2" xfId="30145" xr:uid="{00000000-0005-0000-0000-0000BB260000}"/>
    <cellStyle name="Normal 2 2 2 5 5 5 3" xfId="21999" xr:uid="{00000000-0005-0000-0000-0000BC260000}"/>
    <cellStyle name="Normal 2 2 2 5 5 6" xfId="8550" xr:uid="{00000000-0005-0000-0000-0000BD260000}"/>
    <cellStyle name="Normal 2 2 2 5 5 6 2" xfId="24846" xr:uid="{00000000-0005-0000-0000-0000BE260000}"/>
    <cellStyle name="Normal 2 2 2 5 5 7" xfId="16700" xr:uid="{00000000-0005-0000-0000-0000BF260000}"/>
    <cellStyle name="Normal 2 2 2 5 6" xfId="765" xr:uid="{00000000-0005-0000-0000-0000C0260000}"/>
    <cellStyle name="Normal 2 2 2 5 6 2" xfId="2175" xr:uid="{00000000-0005-0000-0000-0000C1260000}"/>
    <cellStyle name="Normal 2 2 2 5 6 2 2" xfId="4719" xr:uid="{00000000-0005-0000-0000-0000C2260000}"/>
    <cellStyle name="Normal 2 2 2 5 6 2 2 2" xfId="12865" xr:uid="{00000000-0005-0000-0000-0000C3260000}"/>
    <cellStyle name="Normal 2 2 2 5 6 2 2 2 2" xfId="29161" xr:uid="{00000000-0005-0000-0000-0000C4260000}"/>
    <cellStyle name="Normal 2 2 2 5 6 2 2 3" xfId="21015" xr:uid="{00000000-0005-0000-0000-0000C5260000}"/>
    <cellStyle name="Normal 2 2 2 5 6 2 3" xfId="7474" xr:uid="{00000000-0005-0000-0000-0000C6260000}"/>
    <cellStyle name="Normal 2 2 2 5 6 2 3 2" xfId="15620" xr:uid="{00000000-0005-0000-0000-0000C7260000}"/>
    <cellStyle name="Normal 2 2 2 5 6 2 3 2 2" xfId="31916" xr:uid="{00000000-0005-0000-0000-0000C8260000}"/>
    <cellStyle name="Normal 2 2 2 5 6 2 3 3" xfId="23770" xr:uid="{00000000-0005-0000-0000-0000C9260000}"/>
    <cellStyle name="Normal 2 2 2 5 6 2 4" xfId="10321" xr:uid="{00000000-0005-0000-0000-0000CA260000}"/>
    <cellStyle name="Normal 2 2 2 5 6 2 4 2" xfId="26617" xr:uid="{00000000-0005-0000-0000-0000CB260000}"/>
    <cellStyle name="Normal 2 2 2 5 6 2 5" xfId="18471" xr:uid="{00000000-0005-0000-0000-0000CC260000}"/>
    <cellStyle name="Normal 2 2 2 5 6 3" xfId="3501" xr:uid="{00000000-0005-0000-0000-0000CD260000}"/>
    <cellStyle name="Normal 2 2 2 5 6 3 2" xfId="11647" xr:uid="{00000000-0005-0000-0000-0000CE260000}"/>
    <cellStyle name="Normal 2 2 2 5 6 3 2 2" xfId="27943" xr:uid="{00000000-0005-0000-0000-0000CF260000}"/>
    <cellStyle name="Normal 2 2 2 5 6 3 3" xfId="19797" xr:uid="{00000000-0005-0000-0000-0000D0260000}"/>
    <cellStyle name="Normal 2 2 2 5 6 4" xfId="6064" xr:uid="{00000000-0005-0000-0000-0000D1260000}"/>
    <cellStyle name="Normal 2 2 2 5 6 4 2" xfId="14210" xr:uid="{00000000-0005-0000-0000-0000D2260000}"/>
    <cellStyle name="Normal 2 2 2 5 6 4 2 2" xfId="30506" xr:uid="{00000000-0005-0000-0000-0000D3260000}"/>
    <cellStyle name="Normal 2 2 2 5 6 4 3" xfId="22360" xr:uid="{00000000-0005-0000-0000-0000D4260000}"/>
    <cellStyle name="Normal 2 2 2 5 6 5" xfId="8911" xr:uid="{00000000-0005-0000-0000-0000D5260000}"/>
    <cellStyle name="Normal 2 2 2 5 6 5 2" xfId="25207" xr:uid="{00000000-0005-0000-0000-0000D6260000}"/>
    <cellStyle name="Normal 2 2 2 5 6 6" xfId="17061" xr:uid="{00000000-0005-0000-0000-0000D7260000}"/>
    <cellStyle name="Normal 2 2 2 5 7" xfId="1470" xr:uid="{00000000-0005-0000-0000-0000D8260000}"/>
    <cellStyle name="Normal 2 2 2 5 7 2" xfId="4110" xr:uid="{00000000-0005-0000-0000-0000D9260000}"/>
    <cellStyle name="Normal 2 2 2 5 7 2 2" xfId="12256" xr:uid="{00000000-0005-0000-0000-0000DA260000}"/>
    <cellStyle name="Normal 2 2 2 5 7 2 2 2" xfId="28552" xr:uid="{00000000-0005-0000-0000-0000DB260000}"/>
    <cellStyle name="Normal 2 2 2 5 7 2 3" xfId="20406" xr:uid="{00000000-0005-0000-0000-0000DC260000}"/>
    <cellStyle name="Normal 2 2 2 5 7 3" xfId="6769" xr:uid="{00000000-0005-0000-0000-0000DD260000}"/>
    <cellStyle name="Normal 2 2 2 5 7 3 2" xfId="14915" xr:uid="{00000000-0005-0000-0000-0000DE260000}"/>
    <cellStyle name="Normal 2 2 2 5 7 3 2 2" xfId="31211" xr:uid="{00000000-0005-0000-0000-0000DF260000}"/>
    <cellStyle name="Normal 2 2 2 5 7 3 3" xfId="23065" xr:uid="{00000000-0005-0000-0000-0000E0260000}"/>
    <cellStyle name="Normal 2 2 2 5 7 4" xfId="9616" xr:uid="{00000000-0005-0000-0000-0000E1260000}"/>
    <cellStyle name="Normal 2 2 2 5 7 4 2" xfId="25912" xr:uid="{00000000-0005-0000-0000-0000E2260000}"/>
    <cellStyle name="Normal 2 2 2 5 7 5" xfId="17766" xr:uid="{00000000-0005-0000-0000-0000E3260000}"/>
    <cellStyle name="Normal 2 2 2 5 8" xfId="2892" xr:uid="{00000000-0005-0000-0000-0000E4260000}"/>
    <cellStyle name="Normal 2 2 2 5 8 2" xfId="11038" xr:uid="{00000000-0005-0000-0000-0000E5260000}"/>
    <cellStyle name="Normal 2 2 2 5 8 2 2" xfId="27334" xr:uid="{00000000-0005-0000-0000-0000E6260000}"/>
    <cellStyle name="Normal 2 2 2 5 8 3" xfId="19188" xr:uid="{00000000-0005-0000-0000-0000E7260000}"/>
    <cellStyle name="Normal 2 2 2 5 9" xfId="5359" xr:uid="{00000000-0005-0000-0000-0000E8260000}"/>
    <cellStyle name="Normal 2 2 2 5 9 2" xfId="13505" xr:uid="{00000000-0005-0000-0000-0000E9260000}"/>
    <cellStyle name="Normal 2 2 2 5 9 2 2" xfId="29801" xr:uid="{00000000-0005-0000-0000-0000EA260000}"/>
    <cellStyle name="Normal 2 2 2 5 9 3" xfId="21655" xr:uid="{00000000-0005-0000-0000-0000EB260000}"/>
    <cellStyle name="Normal 2 2 2 6" xfId="105" xr:uid="{00000000-0005-0000-0000-0000EC260000}"/>
    <cellStyle name="Normal 2 2 2 6 2" xfId="449" xr:uid="{00000000-0005-0000-0000-0000ED260000}"/>
    <cellStyle name="Normal 2 2 2 6 2 2" xfId="1155" xr:uid="{00000000-0005-0000-0000-0000EE260000}"/>
    <cellStyle name="Normal 2 2 2 6 2 2 2" xfId="2565" xr:uid="{00000000-0005-0000-0000-0000EF260000}"/>
    <cellStyle name="Normal 2 2 2 6 2 2 2 2" xfId="5053" xr:uid="{00000000-0005-0000-0000-0000F0260000}"/>
    <cellStyle name="Normal 2 2 2 6 2 2 2 2 2" xfId="13199" xr:uid="{00000000-0005-0000-0000-0000F1260000}"/>
    <cellStyle name="Normal 2 2 2 6 2 2 2 2 2 2" xfId="29495" xr:uid="{00000000-0005-0000-0000-0000F2260000}"/>
    <cellStyle name="Normal 2 2 2 6 2 2 2 2 3" xfId="21349" xr:uid="{00000000-0005-0000-0000-0000F3260000}"/>
    <cellStyle name="Normal 2 2 2 6 2 2 2 3" xfId="7864" xr:uid="{00000000-0005-0000-0000-0000F4260000}"/>
    <cellStyle name="Normal 2 2 2 6 2 2 2 3 2" xfId="16010" xr:uid="{00000000-0005-0000-0000-0000F5260000}"/>
    <cellStyle name="Normal 2 2 2 6 2 2 2 3 2 2" xfId="32306" xr:uid="{00000000-0005-0000-0000-0000F6260000}"/>
    <cellStyle name="Normal 2 2 2 6 2 2 2 3 3" xfId="24160" xr:uid="{00000000-0005-0000-0000-0000F7260000}"/>
    <cellStyle name="Normal 2 2 2 6 2 2 2 4" xfId="10711" xr:uid="{00000000-0005-0000-0000-0000F8260000}"/>
    <cellStyle name="Normal 2 2 2 6 2 2 2 4 2" xfId="27007" xr:uid="{00000000-0005-0000-0000-0000F9260000}"/>
    <cellStyle name="Normal 2 2 2 6 2 2 2 5" xfId="18861" xr:uid="{00000000-0005-0000-0000-0000FA260000}"/>
    <cellStyle name="Normal 2 2 2 6 2 2 3" xfId="3835" xr:uid="{00000000-0005-0000-0000-0000FB260000}"/>
    <cellStyle name="Normal 2 2 2 6 2 2 3 2" xfId="11981" xr:uid="{00000000-0005-0000-0000-0000FC260000}"/>
    <cellStyle name="Normal 2 2 2 6 2 2 3 2 2" xfId="28277" xr:uid="{00000000-0005-0000-0000-0000FD260000}"/>
    <cellStyle name="Normal 2 2 2 6 2 2 3 3" xfId="20131" xr:uid="{00000000-0005-0000-0000-0000FE260000}"/>
    <cellStyle name="Normal 2 2 2 6 2 2 4" xfId="6454" xr:uid="{00000000-0005-0000-0000-0000FF260000}"/>
    <cellStyle name="Normal 2 2 2 6 2 2 4 2" xfId="14600" xr:uid="{00000000-0005-0000-0000-000000270000}"/>
    <cellStyle name="Normal 2 2 2 6 2 2 4 2 2" xfId="30896" xr:uid="{00000000-0005-0000-0000-000001270000}"/>
    <cellStyle name="Normal 2 2 2 6 2 2 4 3" xfId="22750" xr:uid="{00000000-0005-0000-0000-000002270000}"/>
    <cellStyle name="Normal 2 2 2 6 2 2 5" xfId="9301" xr:uid="{00000000-0005-0000-0000-000003270000}"/>
    <cellStyle name="Normal 2 2 2 6 2 2 5 2" xfId="25597" xr:uid="{00000000-0005-0000-0000-000004270000}"/>
    <cellStyle name="Normal 2 2 2 6 2 2 6" xfId="17451" xr:uid="{00000000-0005-0000-0000-000005270000}"/>
    <cellStyle name="Normal 2 2 2 6 2 3" xfId="1860" xr:uid="{00000000-0005-0000-0000-000006270000}"/>
    <cellStyle name="Normal 2 2 2 6 2 3 2" xfId="4444" xr:uid="{00000000-0005-0000-0000-000007270000}"/>
    <cellStyle name="Normal 2 2 2 6 2 3 2 2" xfId="12590" xr:uid="{00000000-0005-0000-0000-000008270000}"/>
    <cellStyle name="Normal 2 2 2 6 2 3 2 2 2" xfId="28886" xr:uid="{00000000-0005-0000-0000-000009270000}"/>
    <cellStyle name="Normal 2 2 2 6 2 3 2 3" xfId="20740" xr:uid="{00000000-0005-0000-0000-00000A270000}"/>
    <cellStyle name="Normal 2 2 2 6 2 3 3" xfId="7159" xr:uid="{00000000-0005-0000-0000-00000B270000}"/>
    <cellStyle name="Normal 2 2 2 6 2 3 3 2" xfId="15305" xr:uid="{00000000-0005-0000-0000-00000C270000}"/>
    <cellStyle name="Normal 2 2 2 6 2 3 3 2 2" xfId="31601" xr:uid="{00000000-0005-0000-0000-00000D270000}"/>
    <cellStyle name="Normal 2 2 2 6 2 3 3 3" xfId="23455" xr:uid="{00000000-0005-0000-0000-00000E270000}"/>
    <cellStyle name="Normal 2 2 2 6 2 3 4" xfId="10006" xr:uid="{00000000-0005-0000-0000-00000F270000}"/>
    <cellStyle name="Normal 2 2 2 6 2 3 4 2" xfId="26302" xr:uid="{00000000-0005-0000-0000-000010270000}"/>
    <cellStyle name="Normal 2 2 2 6 2 3 5" xfId="18156" xr:uid="{00000000-0005-0000-0000-000011270000}"/>
    <cellStyle name="Normal 2 2 2 6 2 4" xfId="3226" xr:uid="{00000000-0005-0000-0000-000012270000}"/>
    <cellStyle name="Normal 2 2 2 6 2 4 2" xfId="11372" xr:uid="{00000000-0005-0000-0000-000013270000}"/>
    <cellStyle name="Normal 2 2 2 6 2 4 2 2" xfId="27668" xr:uid="{00000000-0005-0000-0000-000014270000}"/>
    <cellStyle name="Normal 2 2 2 6 2 4 3" xfId="19522" xr:uid="{00000000-0005-0000-0000-000015270000}"/>
    <cellStyle name="Normal 2 2 2 6 2 5" xfId="5749" xr:uid="{00000000-0005-0000-0000-000016270000}"/>
    <cellStyle name="Normal 2 2 2 6 2 5 2" xfId="13895" xr:uid="{00000000-0005-0000-0000-000017270000}"/>
    <cellStyle name="Normal 2 2 2 6 2 5 2 2" xfId="30191" xr:uid="{00000000-0005-0000-0000-000018270000}"/>
    <cellStyle name="Normal 2 2 2 6 2 5 3" xfId="22045" xr:uid="{00000000-0005-0000-0000-000019270000}"/>
    <cellStyle name="Normal 2 2 2 6 2 6" xfId="8596" xr:uid="{00000000-0005-0000-0000-00001A270000}"/>
    <cellStyle name="Normal 2 2 2 6 2 6 2" xfId="24892" xr:uid="{00000000-0005-0000-0000-00001B270000}"/>
    <cellStyle name="Normal 2 2 2 6 2 7" xfId="16746" xr:uid="{00000000-0005-0000-0000-00001C270000}"/>
    <cellStyle name="Normal 2 2 2 6 3" xfId="811" xr:uid="{00000000-0005-0000-0000-00001D270000}"/>
    <cellStyle name="Normal 2 2 2 6 3 2" xfId="2221" xr:uid="{00000000-0005-0000-0000-00001E270000}"/>
    <cellStyle name="Normal 2 2 2 6 3 2 2" xfId="4757" xr:uid="{00000000-0005-0000-0000-00001F270000}"/>
    <cellStyle name="Normal 2 2 2 6 3 2 2 2" xfId="12903" xr:uid="{00000000-0005-0000-0000-000020270000}"/>
    <cellStyle name="Normal 2 2 2 6 3 2 2 2 2" xfId="29199" xr:uid="{00000000-0005-0000-0000-000021270000}"/>
    <cellStyle name="Normal 2 2 2 6 3 2 2 3" xfId="21053" xr:uid="{00000000-0005-0000-0000-000022270000}"/>
    <cellStyle name="Normal 2 2 2 6 3 2 3" xfId="7520" xr:uid="{00000000-0005-0000-0000-000023270000}"/>
    <cellStyle name="Normal 2 2 2 6 3 2 3 2" xfId="15666" xr:uid="{00000000-0005-0000-0000-000024270000}"/>
    <cellStyle name="Normal 2 2 2 6 3 2 3 2 2" xfId="31962" xr:uid="{00000000-0005-0000-0000-000025270000}"/>
    <cellStyle name="Normal 2 2 2 6 3 2 3 3" xfId="23816" xr:uid="{00000000-0005-0000-0000-000026270000}"/>
    <cellStyle name="Normal 2 2 2 6 3 2 4" xfId="10367" xr:uid="{00000000-0005-0000-0000-000027270000}"/>
    <cellStyle name="Normal 2 2 2 6 3 2 4 2" xfId="26663" xr:uid="{00000000-0005-0000-0000-000028270000}"/>
    <cellStyle name="Normal 2 2 2 6 3 2 5" xfId="18517" xr:uid="{00000000-0005-0000-0000-000029270000}"/>
    <cellStyle name="Normal 2 2 2 6 3 3" xfId="3539" xr:uid="{00000000-0005-0000-0000-00002A270000}"/>
    <cellStyle name="Normal 2 2 2 6 3 3 2" xfId="11685" xr:uid="{00000000-0005-0000-0000-00002B270000}"/>
    <cellStyle name="Normal 2 2 2 6 3 3 2 2" xfId="27981" xr:uid="{00000000-0005-0000-0000-00002C270000}"/>
    <cellStyle name="Normal 2 2 2 6 3 3 3" xfId="19835" xr:uid="{00000000-0005-0000-0000-00002D270000}"/>
    <cellStyle name="Normal 2 2 2 6 3 4" xfId="6110" xr:uid="{00000000-0005-0000-0000-00002E270000}"/>
    <cellStyle name="Normal 2 2 2 6 3 4 2" xfId="14256" xr:uid="{00000000-0005-0000-0000-00002F270000}"/>
    <cellStyle name="Normal 2 2 2 6 3 4 2 2" xfId="30552" xr:uid="{00000000-0005-0000-0000-000030270000}"/>
    <cellStyle name="Normal 2 2 2 6 3 4 3" xfId="22406" xr:uid="{00000000-0005-0000-0000-000031270000}"/>
    <cellStyle name="Normal 2 2 2 6 3 5" xfId="8957" xr:uid="{00000000-0005-0000-0000-000032270000}"/>
    <cellStyle name="Normal 2 2 2 6 3 5 2" xfId="25253" xr:uid="{00000000-0005-0000-0000-000033270000}"/>
    <cellStyle name="Normal 2 2 2 6 3 6" xfId="17107" xr:uid="{00000000-0005-0000-0000-000034270000}"/>
    <cellStyle name="Normal 2 2 2 6 4" xfId="1516" xr:uid="{00000000-0005-0000-0000-000035270000}"/>
    <cellStyle name="Normal 2 2 2 6 4 2" xfId="4148" xr:uid="{00000000-0005-0000-0000-000036270000}"/>
    <cellStyle name="Normal 2 2 2 6 4 2 2" xfId="12294" xr:uid="{00000000-0005-0000-0000-000037270000}"/>
    <cellStyle name="Normal 2 2 2 6 4 2 2 2" xfId="28590" xr:uid="{00000000-0005-0000-0000-000038270000}"/>
    <cellStyle name="Normal 2 2 2 6 4 2 3" xfId="20444" xr:uid="{00000000-0005-0000-0000-000039270000}"/>
    <cellStyle name="Normal 2 2 2 6 4 3" xfId="6815" xr:uid="{00000000-0005-0000-0000-00003A270000}"/>
    <cellStyle name="Normal 2 2 2 6 4 3 2" xfId="14961" xr:uid="{00000000-0005-0000-0000-00003B270000}"/>
    <cellStyle name="Normal 2 2 2 6 4 3 2 2" xfId="31257" xr:uid="{00000000-0005-0000-0000-00003C270000}"/>
    <cellStyle name="Normal 2 2 2 6 4 3 3" xfId="23111" xr:uid="{00000000-0005-0000-0000-00003D270000}"/>
    <cellStyle name="Normal 2 2 2 6 4 4" xfId="9662" xr:uid="{00000000-0005-0000-0000-00003E270000}"/>
    <cellStyle name="Normal 2 2 2 6 4 4 2" xfId="25958" xr:uid="{00000000-0005-0000-0000-00003F270000}"/>
    <cellStyle name="Normal 2 2 2 6 4 5" xfId="17812" xr:uid="{00000000-0005-0000-0000-000040270000}"/>
    <cellStyle name="Normal 2 2 2 6 5" xfId="2930" xr:uid="{00000000-0005-0000-0000-000041270000}"/>
    <cellStyle name="Normal 2 2 2 6 5 2" xfId="11076" xr:uid="{00000000-0005-0000-0000-000042270000}"/>
    <cellStyle name="Normal 2 2 2 6 5 2 2" xfId="27372" xr:uid="{00000000-0005-0000-0000-000043270000}"/>
    <cellStyle name="Normal 2 2 2 6 5 3" xfId="19226" xr:uid="{00000000-0005-0000-0000-000044270000}"/>
    <cellStyle name="Normal 2 2 2 6 6" xfId="5405" xr:uid="{00000000-0005-0000-0000-000045270000}"/>
    <cellStyle name="Normal 2 2 2 6 6 2" xfId="13551" xr:uid="{00000000-0005-0000-0000-000046270000}"/>
    <cellStyle name="Normal 2 2 2 6 6 2 2" xfId="29847" xr:uid="{00000000-0005-0000-0000-000047270000}"/>
    <cellStyle name="Normal 2 2 2 6 6 3" xfId="21701" xr:uid="{00000000-0005-0000-0000-000048270000}"/>
    <cellStyle name="Normal 2 2 2 6 7" xfId="8252" xr:uid="{00000000-0005-0000-0000-000049270000}"/>
    <cellStyle name="Normal 2 2 2 6 7 2" xfId="24548" xr:uid="{00000000-0005-0000-0000-00004A270000}"/>
    <cellStyle name="Normal 2 2 2 6 8" xfId="16402" xr:uid="{00000000-0005-0000-0000-00004B270000}"/>
    <cellStyle name="Normal 2 2 2 7" xfId="193" xr:uid="{00000000-0005-0000-0000-00004C270000}"/>
    <cellStyle name="Normal 2 2 2 7 2" xfId="537" xr:uid="{00000000-0005-0000-0000-00004D270000}"/>
    <cellStyle name="Normal 2 2 2 7 2 2" xfId="1243" xr:uid="{00000000-0005-0000-0000-00004E270000}"/>
    <cellStyle name="Normal 2 2 2 7 2 2 2" xfId="2653" xr:uid="{00000000-0005-0000-0000-00004F270000}"/>
    <cellStyle name="Normal 2 2 2 7 2 2 2 2" xfId="5127" xr:uid="{00000000-0005-0000-0000-000050270000}"/>
    <cellStyle name="Normal 2 2 2 7 2 2 2 2 2" xfId="13273" xr:uid="{00000000-0005-0000-0000-000051270000}"/>
    <cellStyle name="Normal 2 2 2 7 2 2 2 2 2 2" xfId="29569" xr:uid="{00000000-0005-0000-0000-000052270000}"/>
    <cellStyle name="Normal 2 2 2 7 2 2 2 2 3" xfId="21423" xr:uid="{00000000-0005-0000-0000-000053270000}"/>
    <cellStyle name="Normal 2 2 2 7 2 2 2 3" xfId="7952" xr:uid="{00000000-0005-0000-0000-000054270000}"/>
    <cellStyle name="Normal 2 2 2 7 2 2 2 3 2" xfId="16098" xr:uid="{00000000-0005-0000-0000-000055270000}"/>
    <cellStyle name="Normal 2 2 2 7 2 2 2 3 2 2" xfId="32394" xr:uid="{00000000-0005-0000-0000-000056270000}"/>
    <cellStyle name="Normal 2 2 2 7 2 2 2 3 3" xfId="24248" xr:uid="{00000000-0005-0000-0000-000057270000}"/>
    <cellStyle name="Normal 2 2 2 7 2 2 2 4" xfId="10799" xr:uid="{00000000-0005-0000-0000-000058270000}"/>
    <cellStyle name="Normal 2 2 2 7 2 2 2 4 2" xfId="27095" xr:uid="{00000000-0005-0000-0000-000059270000}"/>
    <cellStyle name="Normal 2 2 2 7 2 2 2 5" xfId="18949" xr:uid="{00000000-0005-0000-0000-00005A270000}"/>
    <cellStyle name="Normal 2 2 2 7 2 2 3" xfId="3909" xr:uid="{00000000-0005-0000-0000-00005B270000}"/>
    <cellStyle name="Normal 2 2 2 7 2 2 3 2" xfId="12055" xr:uid="{00000000-0005-0000-0000-00005C270000}"/>
    <cellStyle name="Normal 2 2 2 7 2 2 3 2 2" xfId="28351" xr:uid="{00000000-0005-0000-0000-00005D270000}"/>
    <cellStyle name="Normal 2 2 2 7 2 2 3 3" xfId="20205" xr:uid="{00000000-0005-0000-0000-00005E270000}"/>
    <cellStyle name="Normal 2 2 2 7 2 2 4" xfId="6542" xr:uid="{00000000-0005-0000-0000-00005F270000}"/>
    <cellStyle name="Normal 2 2 2 7 2 2 4 2" xfId="14688" xr:uid="{00000000-0005-0000-0000-000060270000}"/>
    <cellStyle name="Normal 2 2 2 7 2 2 4 2 2" xfId="30984" xr:uid="{00000000-0005-0000-0000-000061270000}"/>
    <cellStyle name="Normal 2 2 2 7 2 2 4 3" xfId="22838" xr:uid="{00000000-0005-0000-0000-000062270000}"/>
    <cellStyle name="Normal 2 2 2 7 2 2 5" xfId="9389" xr:uid="{00000000-0005-0000-0000-000063270000}"/>
    <cellStyle name="Normal 2 2 2 7 2 2 5 2" xfId="25685" xr:uid="{00000000-0005-0000-0000-000064270000}"/>
    <cellStyle name="Normal 2 2 2 7 2 2 6" xfId="17539" xr:uid="{00000000-0005-0000-0000-000065270000}"/>
    <cellStyle name="Normal 2 2 2 7 2 3" xfId="1948" xr:uid="{00000000-0005-0000-0000-000066270000}"/>
    <cellStyle name="Normal 2 2 2 7 2 3 2" xfId="4518" xr:uid="{00000000-0005-0000-0000-000067270000}"/>
    <cellStyle name="Normal 2 2 2 7 2 3 2 2" xfId="12664" xr:uid="{00000000-0005-0000-0000-000068270000}"/>
    <cellStyle name="Normal 2 2 2 7 2 3 2 2 2" xfId="28960" xr:uid="{00000000-0005-0000-0000-000069270000}"/>
    <cellStyle name="Normal 2 2 2 7 2 3 2 3" xfId="20814" xr:uid="{00000000-0005-0000-0000-00006A270000}"/>
    <cellStyle name="Normal 2 2 2 7 2 3 3" xfId="7247" xr:uid="{00000000-0005-0000-0000-00006B270000}"/>
    <cellStyle name="Normal 2 2 2 7 2 3 3 2" xfId="15393" xr:uid="{00000000-0005-0000-0000-00006C270000}"/>
    <cellStyle name="Normal 2 2 2 7 2 3 3 2 2" xfId="31689" xr:uid="{00000000-0005-0000-0000-00006D270000}"/>
    <cellStyle name="Normal 2 2 2 7 2 3 3 3" xfId="23543" xr:uid="{00000000-0005-0000-0000-00006E270000}"/>
    <cellStyle name="Normal 2 2 2 7 2 3 4" xfId="10094" xr:uid="{00000000-0005-0000-0000-00006F270000}"/>
    <cellStyle name="Normal 2 2 2 7 2 3 4 2" xfId="26390" xr:uid="{00000000-0005-0000-0000-000070270000}"/>
    <cellStyle name="Normal 2 2 2 7 2 3 5" xfId="18244" xr:uid="{00000000-0005-0000-0000-000071270000}"/>
    <cellStyle name="Normal 2 2 2 7 2 4" xfId="3300" xr:uid="{00000000-0005-0000-0000-000072270000}"/>
    <cellStyle name="Normal 2 2 2 7 2 4 2" xfId="11446" xr:uid="{00000000-0005-0000-0000-000073270000}"/>
    <cellStyle name="Normal 2 2 2 7 2 4 2 2" xfId="27742" xr:uid="{00000000-0005-0000-0000-000074270000}"/>
    <cellStyle name="Normal 2 2 2 7 2 4 3" xfId="19596" xr:uid="{00000000-0005-0000-0000-000075270000}"/>
    <cellStyle name="Normal 2 2 2 7 2 5" xfId="5837" xr:uid="{00000000-0005-0000-0000-000076270000}"/>
    <cellStyle name="Normal 2 2 2 7 2 5 2" xfId="13983" xr:uid="{00000000-0005-0000-0000-000077270000}"/>
    <cellStyle name="Normal 2 2 2 7 2 5 2 2" xfId="30279" xr:uid="{00000000-0005-0000-0000-000078270000}"/>
    <cellStyle name="Normal 2 2 2 7 2 5 3" xfId="22133" xr:uid="{00000000-0005-0000-0000-000079270000}"/>
    <cellStyle name="Normal 2 2 2 7 2 6" xfId="8684" xr:uid="{00000000-0005-0000-0000-00007A270000}"/>
    <cellStyle name="Normal 2 2 2 7 2 6 2" xfId="24980" xr:uid="{00000000-0005-0000-0000-00007B270000}"/>
    <cellStyle name="Normal 2 2 2 7 2 7" xfId="16834" xr:uid="{00000000-0005-0000-0000-00007C270000}"/>
    <cellStyle name="Normal 2 2 2 7 3" xfId="899" xr:uid="{00000000-0005-0000-0000-00007D270000}"/>
    <cellStyle name="Normal 2 2 2 7 3 2" xfId="2309" xr:uid="{00000000-0005-0000-0000-00007E270000}"/>
    <cellStyle name="Normal 2 2 2 7 3 2 2" xfId="4831" xr:uid="{00000000-0005-0000-0000-00007F270000}"/>
    <cellStyle name="Normal 2 2 2 7 3 2 2 2" xfId="12977" xr:uid="{00000000-0005-0000-0000-000080270000}"/>
    <cellStyle name="Normal 2 2 2 7 3 2 2 2 2" xfId="29273" xr:uid="{00000000-0005-0000-0000-000081270000}"/>
    <cellStyle name="Normal 2 2 2 7 3 2 2 3" xfId="21127" xr:uid="{00000000-0005-0000-0000-000082270000}"/>
    <cellStyle name="Normal 2 2 2 7 3 2 3" xfId="7608" xr:uid="{00000000-0005-0000-0000-000083270000}"/>
    <cellStyle name="Normal 2 2 2 7 3 2 3 2" xfId="15754" xr:uid="{00000000-0005-0000-0000-000084270000}"/>
    <cellStyle name="Normal 2 2 2 7 3 2 3 2 2" xfId="32050" xr:uid="{00000000-0005-0000-0000-000085270000}"/>
    <cellStyle name="Normal 2 2 2 7 3 2 3 3" xfId="23904" xr:uid="{00000000-0005-0000-0000-000086270000}"/>
    <cellStyle name="Normal 2 2 2 7 3 2 4" xfId="10455" xr:uid="{00000000-0005-0000-0000-000087270000}"/>
    <cellStyle name="Normal 2 2 2 7 3 2 4 2" xfId="26751" xr:uid="{00000000-0005-0000-0000-000088270000}"/>
    <cellStyle name="Normal 2 2 2 7 3 2 5" xfId="18605" xr:uid="{00000000-0005-0000-0000-000089270000}"/>
    <cellStyle name="Normal 2 2 2 7 3 3" xfId="3613" xr:uid="{00000000-0005-0000-0000-00008A270000}"/>
    <cellStyle name="Normal 2 2 2 7 3 3 2" xfId="11759" xr:uid="{00000000-0005-0000-0000-00008B270000}"/>
    <cellStyle name="Normal 2 2 2 7 3 3 2 2" xfId="28055" xr:uid="{00000000-0005-0000-0000-00008C270000}"/>
    <cellStyle name="Normal 2 2 2 7 3 3 3" xfId="19909" xr:uid="{00000000-0005-0000-0000-00008D270000}"/>
    <cellStyle name="Normal 2 2 2 7 3 4" xfId="6198" xr:uid="{00000000-0005-0000-0000-00008E270000}"/>
    <cellStyle name="Normal 2 2 2 7 3 4 2" xfId="14344" xr:uid="{00000000-0005-0000-0000-00008F270000}"/>
    <cellStyle name="Normal 2 2 2 7 3 4 2 2" xfId="30640" xr:uid="{00000000-0005-0000-0000-000090270000}"/>
    <cellStyle name="Normal 2 2 2 7 3 4 3" xfId="22494" xr:uid="{00000000-0005-0000-0000-000091270000}"/>
    <cellStyle name="Normal 2 2 2 7 3 5" xfId="9045" xr:uid="{00000000-0005-0000-0000-000092270000}"/>
    <cellStyle name="Normal 2 2 2 7 3 5 2" xfId="25341" xr:uid="{00000000-0005-0000-0000-000093270000}"/>
    <cellStyle name="Normal 2 2 2 7 3 6" xfId="17195" xr:uid="{00000000-0005-0000-0000-000094270000}"/>
    <cellStyle name="Normal 2 2 2 7 4" xfId="1604" xr:uid="{00000000-0005-0000-0000-000095270000}"/>
    <cellStyle name="Normal 2 2 2 7 4 2" xfId="4222" xr:uid="{00000000-0005-0000-0000-000096270000}"/>
    <cellStyle name="Normal 2 2 2 7 4 2 2" xfId="12368" xr:uid="{00000000-0005-0000-0000-000097270000}"/>
    <cellStyle name="Normal 2 2 2 7 4 2 2 2" xfId="28664" xr:uid="{00000000-0005-0000-0000-000098270000}"/>
    <cellStyle name="Normal 2 2 2 7 4 2 3" xfId="20518" xr:uid="{00000000-0005-0000-0000-000099270000}"/>
    <cellStyle name="Normal 2 2 2 7 4 3" xfId="6903" xr:uid="{00000000-0005-0000-0000-00009A270000}"/>
    <cellStyle name="Normal 2 2 2 7 4 3 2" xfId="15049" xr:uid="{00000000-0005-0000-0000-00009B270000}"/>
    <cellStyle name="Normal 2 2 2 7 4 3 2 2" xfId="31345" xr:uid="{00000000-0005-0000-0000-00009C270000}"/>
    <cellStyle name="Normal 2 2 2 7 4 3 3" xfId="23199" xr:uid="{00000000-0005-0000-0000-00009D270000}"/>
    <cellStyle name="Normal 2 2 2 7 4 4" xfId="9750" xr:uid="{00000000-0005-0000-0000-00009E270000}"/>
    <cellStyle name="Normal 2 2 2 7 4 4 2" xfId="26046" xr:uid="{00000000-0005-0000-0000-00009F270000}"/>
    <cellStyle name="Normal 2 2 2 7 4 5" xfId="17900" xr:uid="{00000000-0005-0000-0000-0000A0270000}"/>
    <cellStyle name="Normal 2 2 2 7 5" xfId="3004" xr:uid="{00000000-0005-0000-0000-0000A1270000}"/>
    <cellStyle name="Normal 2 2 2 7 5 2" xfId="11150" xr:uid="{00000000-0005-0000-0000-0000A2270000}"/>
    <cellStyle name="Normal 2 2 2 7 5 2 2" xfId="27446" xr:uid="{00000000-0005-0000-0000-0000A3270000}"/>
    <cellStyle name="Normal 2 2 2 7 5 3" xfId="19300" xr:uid="{00000000-0005-0000-0000-0000A4270000}"/>
    <cellStyle name="Normal 2 2 2 7 6" xfId="5493" xr:uid="{00000000-0005-0000-0000-0000A5270000}"/>
    <cellStyle name="Normal 2 2 2 7 6 2" xfId="13639" xr:uid="{00000000-0005-0000-0000-0000A6270000}"/>
    <cellStyle name="Normal 2 2 2 7 6 2 2" xfId="29935" xr:uid="{00000000-0005-0000-0000-0000A7270000}"/>
    <cellStyle name="Normal 2 2 2 7 6 3" xfId="21789" xr:uid="{00000000-0005-0000-0000-0000A8270000}"/>
    <cellStyle name="Normal 2 2 2 7 7" xfId="8340" xr:uid="{00000000-0005-0000-0000-0000A9270000}"/>
    <cellStyle name="Normal 2 2 2 7 7 2" xfId="24636" xr:uid="{00000000-0005-0000-0000-0000AA270000}"/>
    <cellStyle name="Normal 2 2 2 7 8" xfId="16490" xr:uid="{00000000-0005-0000-0000-0000AB270000}"/>
    <cellStyle name="Normal 2 2 2 8" xfId="269" xr:uid="{00000000-0005-0000-0000-0000AC270000}"/>
    <cellStyle name="Normal 2 2 2 8 2" xfId="613" xr:uid="{00000000-0005-0000-0000-0000AD270000}"/>
    <cellStyle name="Normal 2 2 2 8 2 2" xfId="1319" xr:uid="{00000000-0005-0000-0000-0000AE270000}"/>
    <cellStyle name="Normal 2 2 2 8 2 2 2" xfId="2729" xr:uid="{00000000-0005-0000-0000-0000AF270000}"/>
    <cellStyle name="Normal 2 2 2 8 2 2 2 2" xfId="5201" xr:uid="{00000000-0005-0000-0000-0000B0270000}"/>
    <cellStyle name="Normal 2 2 2 8 2 2 2 2 2" xfId="13347" xr:uid="{00000000-0005-0000-0000-0000B1270000}"/>
    <cellStyle name="Normal 2 2 2 8 2 2 2 2 2 2" xfId="29643" xr:uid="{00000000-0005-0000-0000-0000B2270000}"/>
    <cellStyle name="Normal 2 2 2 8 2 2 2 2 3" xfId="21497" xr:uid="{00000000-0005-0000-0000-0000B3270000}"/>
    <cellStyle name="Normal 2 2 2 8 2 2 2 3" xfId="8028" xr:uid="{00000000-0005-0000-0000-0000B4270000}"/>
    <cellStyle name="Normal 2 2 2 8 2 2 2 3 2" xfId="16174" xr:uid="{00000000-0005-0000-0000-0000B5270000}"/>
    <cellStyle name="Normal 2 2 2 8 2 2 2 3 2 2" xfId="32470" xr:uid="{00000000-0005-0000-0000-0000B6270000}"/>
    <cellStyle name="Normal 2 2 2 8 2 2 2 3 3" xfId="24324" xr:uid="{00000000-0005-0000-0000-0000B7270000}"/>
    <cellStyle name="Normal 2 2 2 8 2 2 2 4" xfId="10875" xr:uid="{00000000-0005-0000-0000-0000B8270000}"/>
    <cellStyle name="Normal 2 2 2 8 2 2 2 4 2" xfId="27171" xr:uid="{00000000-0005-0000-0000-0000B9270000}"/>
    <cellStyle name="Normal 2 2 2 8 2 2 2 5" xfId="19025" xr:uid="{00000000-0005-0000-0000-0000BA270000}"/>
    <cellStyle name="Normal 2 2 2 8 2 2 3" xfId="3983" xr:uid="{00000000-0005-0000-0000-0000BB270000}"/>
    <cellStyle name="Normal 2 2 2 8 2 2 3 2" xfId="12129" xr:uid="{00000000-0005-0000-0000-0000BC270000}"/>
    <cellStyle name="Normal 2 2 2 8 2 2 3 2 2" xfId="28425" xr:uid="{00000000-0005-0000-0000-0000BD270000}"/>
    <cellStyle name="Normal 2 2 2 8 2 2 3 3" xfId="20279" xr:uid="{00000000-0005-0000-0000-0000BE270000}"/>
    <cellStyle name="Normal 2 2 2 8 2 2 4" xfId="6618" xr:uid="{00000000-0005-0000-0000-0000BF270000}"/>
    <cellStyle name="Normal 2 2 2 8 2 2 4 2" xfId="14764" xr:uid="{00000000-0005-0000-0000-0000C0270000}"/>
    <cellStyle name="Normal 2 2 2 8 2 2 4 2 2" xfId="31060" xr:uid="{00000000-0005-0000-0000-0000C1270000}"/>
    <cellStyle name="Normal 2 2 2 8 2 2 4 3" xfId="22914" xr:uid="{00000000-0005-0000-0000-0000C2270000}"/>
    <cellStyle name="Normal 2 2 2 8 2 2 5" xfId="9465" xr:uid="{00000000-0005-0000-0000-0000C3270000}"/>
    <cellStyle name="Normal 2 2 2 8 2 2 5 2" xfId="25761" xr:uid="{00000000-0005-0000-0000-0000C4270000}"/>
    <cellStyle name="Normal 2 2 2 8 2 2 6" xfId="17615" xr:uid="{00000000-0005-0000-0000-0000C5270000}"/>
    <cellStyle name="Normal 2 2 2 8 2 3" xfId="2024" xr:uid="{00000000-0005-0000-0000-0000C6270000}"/>
    <cellStyle name="Normal 2 2 2 8 2 3 2" xfId="4592" xr:uid="{00000000-0005-0000-0000-0000C7270000}"/>
    <cellStyle name="Normal 2 2 2 8 2 3 2 2" xfId="12738" xr:uid="{00000000-0005-0000-0000-0000C8270000}"/>
    <cellStyle name="Normal 2 2 2 8 2 3 2 2 2" xfId="29034" xr:uid="{00000000-0005-0000-0000-0000C9270000}"/>
    <cellStyle name="Normal 2 2 2 8 2 3 2 3" xfId="20888" xr:uid="{00000000-0005-0000-0000-0000CA270000}"/>
    <cellStyle name="Normal 2 2 2 8 2 3 3" xfId="7323" xr:uid="{00000000-0005-0000-0000-0000CB270000}"/>
    <cellStyle name="Normal 2 2 2 8 2 3 3 2" xfId="15469" xr:uid="{00000000-0005-0000-0000-0000CC270000}"/>
    <cellStyle name="Normal 2 2 2 8 2 3 3 2 2" xfId="31765" xr:uid="{00000000-0005-0000-0000-0000CD270000}"/>
    <cellStyle name="Normal 2 2 2 8 2 3 3 3" xfId="23619" xr:uid="{00000000-0005-0000-0000-0000CE270000}"/>
    <cellStyle name="Normal 2 2 2 8 2 3 4" xfId="10170" xr:uid="{00000000-0005-0000-0000-0000CF270000}"/>
    <cellStyle name="Normal 2 2 2 8 2 3 4 2" xfId="26466" xr:uid="{00000000-0005-0000-0000-0000D0270000}"/>
    <cellStyle name="Normal 2 2 2 8 2 3 5" xfId="18320" xr:uid="{00000000-0005-0000-0000-0000D1270000}"/>
    <cellStyle name="Normal 2 2 2 8 2 4" xfId="3374" xr:uid="{00000000-0005-0000-0000-0000D2270000}"/>
    <cellStyle name="Normal 2 2 2 8 2 4 2" xfId="11520" xr:uid="{00000000-0005-0000-0000-0000D3270000}"/>
    <cellStyle name="Normal 2 2 2 8 2 4 2 2" xfId="27816" xr:uid="{00000000-0005-0000-0000-0000D4270000}"/>
    <cellStyle name="Normal 2 2 2 8 2 4 3" xfId="19670" xr:uid="{00000000-0005-0000-0000-0000D5270000}"/>
    <cellStyle name="Normal 2 2 2 8 2 5" xfId="5913" xr:uid="{00000000-0005-0000-0000-0000D6270000}"/>
    <cellStyle name="Normal 2 2 2 8 2 5 2" xfId="14059" xr:uid="{00000000-0005-0000-0000-0000D7270000}"/>
    <cellStyle name="Normal 2 2 2 8 2 5 2 2" xfId="30355" xr:uid="{00000000-0005-0000-0000-0000D8270000}"/>
    <cellStyle name="Normal 2 2 2 8 2 5 3" xfId="22209" xr:uid="{00000000-0005-0000-0000-0000D9270000}"/>
    <cellStyle name="Normal 2 2 2 8 2 6" xfId="8760" xr:uid="{00000000-0005-0000-0000-0000DA270000}"/>
    <cellStyle name="Normal 2 2 2 8 2 6 2" xfId="25056" xr:uid="{00000000-0005-0000-0000-0000DB270000}"/>
    <cellStyle name="Normal 2 2 2 8 2 7" xfId="16910" xr:uid="{00000000-0005-0000-0000-0000DC270000}"/>
    <cellStyle name="Normal 2 2 2 8 3" xfId="975" xr:uid="{00000000-0005-0000-0000-0000DD270000}"/>
    <cellStyle name="Normal 2 2 2 8 3 2" xfId="2385" xr:uid="{00000000-0005-0000-0000-0000DE270000}"/>
    <cellStyle name="Normal 2 2 2 8 3 2 2" xfId="4905" xr:uid="{00000000-0005-0000-0000-0000DF270000}"/>
    <cellStyle name="Normal 2 2 2 8 3 2 2 2" xfId="13051" xr:uid="{00000000-0005-0000-0000-0000E0270000}"/>
    <cellStyle name="Normal 2 2 2 8 3 2 2 2 2" xfId="29347" xr:uid="{00000000-0005-0000-0000-0000E1270000}"/>
    <cellStyle name="Normal 2 2 2 8 3 2 2 3" xfId="21201" xr:uid="{00000000-0005-0000-0000-0000E2270000}"/>
    <cellStyle name="Normal 2 2 2 8 3 2 3" xfId="7684" xr:uid="{00000000-0005-0000-0000-0000E3270000}"/>
    <cellStyle name="Normal 2 2 2 8 3 2 3 2" xfId="15830" xr:uid="{00000000-0005-0000-0000-0000E4270000}"/>
    <cellStyle name="Normal 2 2 2 8 3 2 3 2 2" xfId="32126" xr:uid="{00000000-0005-0000-0000-0000E5270000}"/>
    <cellStyle name="Normal 2 2 2 8 3 2 3 3" xfId="23980" xr:uid="{00000000-0005-0000-0000-0000E6270000}"/>
    <cellStyle name="Normal 2 2 2 8 3 2 4" xfId="10531" xr:uid="{00000000-0005-0000-0000-0000E7270000}"/>
    <cellStyle name="Normal 2 2 2 8 3 2 4 2" xfId="26827" xr:uid="{00000000-0005-0000-0000-0000E8270000}"/>
    <cellStyle name="Normal 2 2 2 8 3 2 5" xfId="18681" xr:uid="{00000000-0005-0000-0000-0000E9270000}"/>
    <cellStyle name="Normal 2 2 2 8 3 3" xfId="3687" xr:uid="{00000000-0005-0000-0000-0000EA270000}"/>
    <cellStyle name="Normal 2 2 2 8 3 3 2" xfId="11833" xr:uid="{00000000-0005-0000-0000-0000EB270000}"/>
    <cellStyle name="Normal 2 2 2 8 3 3 2 2" xfId="28129" xr:uid="{00000000-0005-0000-0000-0000EC270000}"/>
    <cellStyle name="Normal 2 2 2 8 3 3 3" xfId="19983" xr:uid="{00000000-0005-0000-0000-0000ED270000}"/>
    <cellStyle name="Normal 2 2 2 8 3 4" xfId="6274" xr:uid="{00000000-0005-0000-0000-0000EE270000}"/>
    <cellStyle name="Normal 2 2 2 8 3 4 2" xfId="14420" xr:uid="{00000000-0005-0000-0000-0000EF270000}"/>
    <cellStyle name="Normal 2 2 2 8 3 4 2 2" xfId="30716" xr:uid="{00000000-0005-0000-0000-0000F0270000}"/>
    <cellStyle name="Normal 2 2 2 8 3 4 3" xfId="22570" xr:uid="{00000000-0005-0000-0000-0000F1270000}"/>
    <cellStyle name="Normal 2 2 2 8 3 5" xfId="9121" xr:uid="{00000000-0005-0000-0000-0000F2270000}"/>
    <cellStyle name="Normal 2 2 2 8 3 5 2" xfId="25417" xr:uid="{00000000-0005-0000-0000-0000F3270000}"/>
    <cellStyle name="Normal 2 2 2 8 3 6" xfId="17271" xr:uid="{00000000-0005-0000-0000-0000F4270000}"/>
    <cellStyle name="Normal 2 2 2 8 4" xfId="1680" xr:uid="{00000000-0005-0000-0000-0000F5270000}"/>
    <cellStyle name="Normal 2 2 2 8 4 2" xfId="4296" xr:uid="{00000000-0005-0000-0000-0000F6270000}"/>
    <cellStyle name="Normal 2 2 2 8 4 2 2" xfId="12442" xr:uid="{00000000-0005-0000-0000-0000F7270000}"/>
    <cellStyle name="Normal 2 2 2 8 4 2 2 2" xfId="28738" xr:uid="{00000000-0005-0000-0000-0000F8270000}"/>
    <cellStyle name="Normal 2 2 2 8 4 2 3" xfId="20592" xr:uid="{00000000-0005-0000-0000-0000F9270000}"/>
    <cellStyle name="Normal 2 2 2 8 4 3" xfId="6979" xr:uid="{00000000-0005-0000-0000-0000FA270000}"/>
    <cellStyle name="Normal 2 2 2 8 4 3 2" xfId="15125" xr:uid="{00000000-0005-0000-0000-0000FB270000}"/>
    <cellStyle name="Normal 2 2 2 8 4 3 2 2" xfId="31421" xr:uid="{00000000-0005-0000-0000-0000FC270000}"/>
    <cellStyle name="Normal 2 2 2 8 4 3 3" xfId="23275" xr:uid="{00000000-0005-0000-0000-0000FD270000}"/>
    <cellStyle name="Normal 2 2 2 8 4 4" xfId="9826" xr:uid="{00000000-0005-0000-0000-0000FE270000}"/>
    <cellStyle name="Normal 2 2 2 8 4 4 2" xfId="26122" xr:uid="{00000000-0005-0000-0000-0000FF270000}"/>
    <cellStyle name="Normal 2 2 2 8 4 5" xfId="17976" xr:uid="{00000000-0005-0000-0000-000000280000}"/>
    <cellStyle name="Normal 2 2 2 8 5" xfId="3078" xr:uid="{00000000-0005-0000-0000-000001280000}"/>
    <cellStyle name="Normal 2 2 2 8 5 2" xfId="11224" xr:uid="{00000000-0005-0000-0000-000002280000}"/>
    <cellStyle name="Normal 2 2 2 8 5 2 2" xfId="27520" xr:uid="{00000000-0005-0000-0000-000003280000}"/>
    <cellStyle name="Normal 2 2 2 8 5 3" xfId="19374" xr:uid="{00000000-0005-0000-0000-000004280000}"/>
    <cellStyle name="Normal 2 2 2 8 6" xfId="5569" xr:uid="{00000000-0005-0000-0000-000005280000}"/>
    <cellStyle name="Normal 2 2 2 8 6 2" xfId="13715" xr:uid="{00000000-0005-0000-0000-000006280000}"/>
    <cellStyle name="Normal 2 2 2 8 6 2 2" xfId="30011" xr:uid="{00000000-0005-0000-0000-000007280000}"/>
    <cellStyle name="Normal 2 2 2 8 6 3" xfId="21865" xr:uid="{00000000-0005-0000-0000-000008280000}"/>
    <cellStyle name="Normal 2 2 2 8 7" xfId="8416" xr:uid="{00000000-0005-0000-0000-000009280000}"/>
    <cellStyle name="Normal 2 2 2 8 7 2" xfId="24712" xr:uid="{00000000-0005-0000-0000-00000A280000}"/>
    <cellStyle name="Normal 2 2 2 8 8" xfId="16566" xr:uid="{00000000-0005-0000-0000-00000B280000}"/>
    <cellStyle name="Normal 2 2 2 9" xfId="359" xr:uid="{00000000-0005-0000-0000-00000C280000}"/>
    <cellStyle name="Normal 2 2 2 9 2" xfId="1065" xr:uid="{00000000-0005-0000-0000-00000D280000}"/>
    <cellStyle name="Normal 2 2 2 9 2 2" xfId="2475" xr:uid="{00000000-0005-0000-0000-00000E280000}"/>
    <cellStyle name="Normal 2 2 2 9 2 2 2" xfId="4979" xr:uid="{00000000-0005-0000-0000-00000F280000}"/>
    <cellStyle name="Normal 2 2 2 9 2 2 2 2" xfId="13125" xr:uid="{00000000-0005-0000-0000-000010280000}"/>
    <cellStyle name="Normal 2 2 2 9 2 2 2 2 2" xfId="29421" xr:uid="{00000000-0005-0000-0000-000011280000}"/>
    <cellStyle name="Normal 2 2 2 9 2 2 2 3" xfId="21275" xr:uid="{00000000-0005-0000-0000-000012280000}"/>
    <cellStyle name="Normal 2 2 2 9 2 2 3" xfId="7774" xr:uid="{00000000-0005-0000-0000-000013280000}"/>
    <cellStyle name="Normal 2 2 2 9 2 2 3 2" xfId="15920" xr:uid="{00000000-0005-0000-0000-000014280000}"/>
    <cellStyle name="Normal 2 2 2 9 2 2 3 2 2" xfId="32216" xr:uid="{00000000-0005-0000-0000-000015280000}"/>
    <cellStyle name="Normal 2 2 2 9 2 2 3 3" xfId="24070" xr:uid="{00000000-0005-0000-0000-000016280000}"/>
    <cellStyle name="Normal 2 2 2 9 2 2 4" xfId="10621" xr:uid="{00000000-0005-0000-0000-000017280000}"/>
    <cellStyle name="Normal 2 2 2 9 2 2 4 2" xfId="26917" xr:uid="{00000000-0005-0000-0000-000018280000}"/>
    <cellStyle name="Normal 2 2 2 9 2 2 5" xfId="18771" xr:uid="{00000000-0005-0000-0000-000019280000}"/>
    <cellStyle name="Normal 2 2 2 9 2 3" xfId="3761" xr:uid="{00000000-0005-0000-0000-00001A280000}"/>
    <cellStyle name="Normal 2 2 2 9 2 3 2" xfId="11907" xr:uid="{00000000-0005-0000-0000-00001B280000}"/>
    <cellStyle name="Normal 2 2 2 9 2 3 2 2" xfId="28203" xr:uid="{00000000-0005-0000-0000-00001C280000}"/>
    <cellStyle name="Normal 2 2 2 9 2 3 3" xfId="20057" xr:uid="{00000000-0005-0000-0000-00001D280000}"/>
    <cellStyle name="Normal 2 2 2 9 2 4" xfId="6364" xr:uid="{00000000-0005-0000-0000-00001E280000}"/>
    <cellStyle name="Normal 2 2 2 9 2 4 2" xfId="14510" xr:uid="{00000000-0005-0000-0000-00001F280000}"/>
    <cellStyle name="Normal 2 2 2 9 2 4 2 2" xfId="30806" xr:uid="{00000000-0005-0000-0000-000020280000}"/>
    <cellStyle name="Normal 2 2 2 9 2 4 3" xfId="22660" xr:uid="{00000000-0005-0000-0000-000021280000}"/>
    <cellStyle name="Normal 2 2 2 9 2 5" xfId="9211" xr:uid="{00000000-0005-0000-0000-000022280000}"/>
    <cellStyle name="Normal 2 2 2 9 2 5 2" xfId="25507" xr:uid="{00000000-0005-0000-0000-000023280000}"/>
    <cellStyle name="Normal 2 2 2 9 2 6" xfId="17361" xr:uid="{00000000-0005-0000-0000-000024280000}"/>
    <cellStyle name="Normal 2 2 2 9 3" xfId="1770" xr:uid="{00000000-0005-0000-0000-000025280000}"/>
    <cellStyle name="Normal 2 2 2 9 3 2" xfId="4370" xr:uid="{00000000-0005-0000-0000-000026280000}"/>
    <cellStyle name="Normal 2 2 2 9 3 2 2" xfId="12516" xr:uid="{00000000-0005-0000-0000-000027280000}"/>
    <cellStyle name="Normal 2 2 2 9 3 2 2 2" xfId="28812" xr:uid="{00000000-0005-0000-0000-000028280000}"/>
    <cellStyle name="Normal 2 2 2 9 3 2 3" xfId="20666" xr:uid="{00000000-0005-0000-0000-000029280000}"/>
    <cellStyle name="Normal 2 2 2 9 3 3" xfId="7069" xr:uid="{00000000-0005-0000-0000-00002A280000}"/>
    <cellStyle name="Normal 2 2 2 9 3 3 2" xfId="15215" xr:uid="{00000000-0005-0000-0000-00002B280000}"/>
    <cellStyle name="Normal 2 2 2 9 3 3 2 2" xfId="31511" xr:uid="{00000000-0005-0000-0000-00002C280000}"/>
    <cellStyle name="Normal 2 2 2 9 3 3 3" xfId="23365" xr:uid="{00000000-0005-0000-0000-00002D280000}"/>
    <cellStyle name="Normal 2 2 2 9 3 4" xfId="9916" xr:uid="{00000000-0005-0000-0000-00002E280000}"/>
    <cellStyle name="Normal 2 2 2 9 3 4 2" xfId="26212" xr:uid="{00000000-0005-0000-0000-00002F280000}"/>
    <cellStyle name="Normal 2 2 2 9 3 5" xfId="18066" xr:uid="{00000000-0005-0000-0000-000030280000}"/>
    <cellStyle name="Normal 2 2 2 9 4" xfId="3152" xr:uid="{00000000-0005-0000-0000-000031280000}"/>
    <cellStyle name="Normal 2 2 2 9 4 2" xfId="11298" xr:uid="{00000000-0005-0000-0000-000032280000}"/>
    <cellStyle name="Normal 2 2 2 9 4 2 2" xfId="27594" xr:uid="{00000000-0005-0000-0000-000033280000}"/>
    <cellStyle name="Normal 2 2 2 9 4 3" xfId="19448" xr:uid="{00000000-0005-0000-0000-000034280000}"/>
    <cellStyle name="Normal 2 2 2 9 5" xfId="5659" xr:uid="{00000000-0005-0000-0000-000035280000}"/>
    <cellStyle name="Normal 2 2 2 9 5 2" xfId="13805" xr:uid="{00000000-0005-0000-0000-000036280000}"/>
    <cellStyle name="Normal 2 2 2 9 5 2 2" xfId="30101" xr:uid="{00000000-0005-0000-0000-000037280000}"/>
    <cellStyle name="Normal 2 2 2 9 5 3" xfId="21955" xr:uid="{00000000-0005-0000-0000-000038280000}"/>
    <cellStyle name="Normal 2 2 2 9 6" xfId="8506" xr:uid="{00000000-0005-0000-0000-000039280000}"/>
    <cellStyle name="Normal 2 2 2 9 6 2" xfId="24802" xr:uid="{00000000-0005-0000-0000-00003A280000}"/>
    <cellStyle name="Normal 2 2 2 9 7" xfId="16656" xr:uid="{00000000-0005-0000-0000-00003B280000}"/>
    <cellStyle name="Normal 2 2 3" xfId="19" xr:uid="{00000000-0005-0000-0000-00003C280000}"/>
    <cellStyle name="Normal 2 2 3 10" xfId="2860" xr:uid="{00000000-0005-0000-0000-00003D280000}"/>
    <cellStyle name="Normal 2 2 3 10 2" xfId="11006" xr:uid="{00000000-0005-0000-0000-00003E280000}"/>
    <cellStyle name="Normal 2 2 3 10 2 2" xfId="27302" xr:uid="{00000000-0005-0000-0000-00003F280000}"/>
    <cellStyle name="Normal 2 2 3 10 3" xfId="19156" xr:uid="{00000000-0005-0000-0000-000040280000}"/>
    <cellStyle name="Normal 2 2 3 11" xfId="5319" xr:uid="{00000000-0005-0000-0000-000041280000}"/>
    <cellStyle name="Normal 2 2 3 11 2" xfId="13465" xr:uid="{00000000-0005-0000-0000-000042280000}"/>
    <cellStyle name="Normal 2 2 3 11 2 2" xfId="29761" xr:uid="{00000000-0005-0000-0000-000043280000}"/>
    <cellStyle name="Normal 2 2 3 11 3" xfId="21615" xr:uid="{00000000-0005-0000-0000-000044280000}"/>
    <cellStyle name="Normal 2 2 3 12" xfId="8166" xr:uid="{00000000-0005-0000-0000-000045280000}"/>
    <cellStyle name="Normal 2 2 3 12 2" xfId="24462" xr:uid="{00000000-0005-0000-0000-000046280000}"/>
    <cellStyle name="Normal 2 2 3 13" xfId="16316" xr:uid="{00000000-0005-0000-0000-000047280000}"/>
    <cellStyle name="Normal 2 2 3 2" xfId="41" xr:uid="{00000000-0005-0000-0000-000048280000}"/>
    <cellStyle name="Normal 2 2 3 2 10" xfId="5341" xr:uid="{00000000-0005-0000-0000-000049280000}"/>
    <cellStyle name="Normal 2 2 3 2 10 2" xfId="13487" xr:uid="{00000000-0005-0000-0000-00004A280000}"/>
    <cellStyle name="Normal 2 2 3 2 10 2 2" xfId="29783" xr:uid="{00000000-0005-0000-0000-00004B280000}"/>
    <cellStyle name="Normal 2 2 3 2 10 3" xfId="21637" xr:uid="{00000000-0005-0000-0000-00004C280000}"/>
    <cellStyle name="Normal 2 2 3 2 11" xfId="8188" xr:uid="{00000000-0005-0000-0000-00004D280000}"/>
    <cellStyle name="Normal 2 2 3 2 11 2" xfId="24484" xr:uid="{00000000-0005-0000-0000-00004E280000}"/>
    <cellStyle name="Normal 2 2 3 2 12" xfId="16338" xr:uid="{00000000-0005-0000-0000-00004F280000}"/>
    <cellStyle name="Normal 2 2 3 2 2" xfId="85" xr:uid="{00000000-0005-0000-0000-000050280000}"/>
    <cellStyle name="Normal 2 2 3 2 2 10" xfId="8232" xr:uid="{00000000-0005-0000-0000-000051280000}"/>
    <cellStyle name="Normal 2 2 3 2 2 10 2" xfId="24528" xr:uid="{00000000-0005-0000-0000-000052280000}"/>
    <cellStyle name="Normal 2 2 3 2 2 11" xfId="16382" xr:uid="{00000000-0005-0000-0000-000053280000}"/>
    <cellStyle name="Normal 2 2 3 2 2 2" xfId="175" xr:uid="{00000000-0005-0000-0000-000054280000}"/>
    <cellStyle name="Normal 2 2 3 2 2 2 2" xfId="519" xr:uid="{00000000-0005-0000-0000-000055280000}"/>
    <cellStyle name="Normal 2 2 3 2 2 2 2 2" xfId="1225" xr:uid="{00000000-0005-0000-0000-000056280000}"/>
    <cellStyle name="Normal 2 2 3 2 2 2 2 2 2" xfId="2635" xr:uid="{00000000-0005-0000-0000-000057280000}"/>
    <cellStyle name="Normal 2 2 3 2 2 2 2 2 2 2" xfId="5111" xr:uid="{00000000-0005-0000-0000-000058280000}"/>
    <cellStyle name="Normal 2 2 3 2 2 2 2 2 2 2 2" xfId="13257" xr:uid="{00000000-0005-0000-0000-000059280000}"/>
    <cellStyle name="Normal 2 2 3 2 2 2 2 2 2 2 2 2" xfId="29553" xr:uid="{00000000-0005-0000-0000-00005A280000}"/>
    <cellStyle name="Normal 2 2 3 2 2 2 2 2 2 2 3" xfId="21407" xr:uid="{00000000-0005-0000-0000-00005B280000}"/>
    <cellStyle name="Normal 2 2 3 2 2 2 2 2 2 3" xfId="7934" xr:uid="{00000000-0005-0000-0000-00005C280000}"/>
    <cellStyle name="Normal 2 2 3 2 2 2 2 2 2 3 2" xfId="16080" xr:uid="{00000000-0005-0000-0000-00005D280000}"/>
    <cellStyle name="Normal 2 2 3 2 2 2 2 2 2 3 2 2" xfId="32376" xr:uid="{00000000-0005-0000-0000-00005E280000}"/>
    <cellStyle name="Normal 2 2 3 2 2 2 2 2 2 3 3" xfId="24230" xr:uid="{00000000-0005-0000-0000-00005F280000}"/>
    <cellStyle name="Normal 2 2 3 2 2 2 2 2 2 4" xfId="10781" xr:uid="{00000000-0005-0000-0000-000060280000}"/>
    <cellStyle name="Normal 2 2 3 2 2 2 2 2 2 4 2" xfId="27077" xr:uid="{00000000-0005-0000-0000-000061280000}"/>
    <cellStyle name="Normal 2 2 3 2 2 2 2 2 2 5" xfId="18931" xr:uid="{00000000-0005-0000-0000-000062280000}"/>
    <cellStyle name="Normal 2 2 3 2 2 2 2 2 3" xfId="3893" xr:uid="{00000000-0005-0000-0000-000063280000}"/>
    <cellStyle name="Normal 2 2 3 2 2 2 2 2 3 2" xfId="12039" xr:uid="{00000000-0005-0000-0000-000064280000}"/>
    <cellStyle name="Normal 2 2 3 2 2 2 2 2 3 2 2" xfId="28335" xr:uid="{00000000-0005-0000-0000-000065280000}"/>
    <cellStyle name="Normal 2 2 3 2 2 2 2 2 3 3" xfId="20189" xr:uid="{00000000-0005-0000-0000-000066280000}"/>
    <cellStyle name="Normal 2 2 3 2 2 2 2 2 4" xfId="6524" xr:uid="{00000000-0005-0000-0000-000067280000}"/>
    <cellStyle name="Normal 2 2 3 2 2 2 2 2 4 2" xfId="14670" xr:uid="{00000000-0005-0000-0000-000068280000}"/>
    <cellStyle name="Normal 2 2 3 2 2 2 2 2 4 2 2" xfId="30966" xr:uid="{00000000-0005-0000-0000-000069280000}"/>
    <cellStyle name="Normal 2 2 3 2 2 2 2 2 4 3" xfId="22820" xr:uid="{00000000-0005-0000-0000-00006A280000}"/>
    <cellStyle name="Normal 2 2 3 2 2 2 2 2 5" xfId="9371" xr:uid="{00000000-0005-0000-0000-00006B280000}"/>
    <cellStyle name="Normal 2 2 3 2 2 2 2 2 5 2" xfId="25667" xr:uid="{00000000-0005-0000-0000-00006C280000}"/>
    <cellStyle name="Normal 2 2 3 2 2 2 2 2 6" xfId="17521" xr:uid="{00000000-0005-0000-0000-00006D280000}"/>
    <cellStyle name="Normal 2 2 3 2 2 2 2 3" xfId="1930" xr:uid="{00000000-0005-0000-0000-00006E280000}"/>
    <cellStyle name="Normal 2 2 3 2 2 2 2 3 2" xfId="4502" xr:uid="{00000000-0005-0000-0000-00006F280000}"/>
    <cellStyle name="Normal 2 2 3 2 2 2 2 3 2 2" xfId="12648" xr:uid="{00000000-0005-0000-0000-000070280000}"/>
    <cellStyle name="Normal 2 2 3 2 2 2 2 3 2 2 2" xfId="28944" xr:uid="{00000000-0005-0000-0000-000071280000}"/>
    <cellStyle name="Normal 2 2 3 2 2 2 2 3 2 3" xfId="20798" xr:uid="{00000000-0005-0000-0000-000072280000}"/>
    <cellStyle name="Normal 2 2 3 2 2 2 2 3 3" xfId="7229" xr:uid="{00000000-0005-0000-0000-000073280000}"/>
    <cellStyle name="Normal 2 2 3 2 2 2 2 3 3 2" xfId="15375" xr:uid="{00000000-0005-0000-0000-000074280000}"/>
    <cellStyle name="Normal 2 2 3 2 2 2 2 3 3 2 2" xfId="31671" xr:uid="{00000000-0005-0000-0000-000075280000}"/>
    <cellStyle name="Normal 2 2 3 2 2 2 2 3 3 3" xfId="23525" xr:uid="{00000000-0005-0000-0000-000076280000}"/>
    <cellStyle name="Normal 2 2 3 2 2 2 2 3 4" xfId="10076" xr:uid="{00000000-0005-0000-0000-000077280000}"/>
    <cellStyle name="Normal 2 2 3 2 2 2 2 3 4 2" xfId="26372" xr:uid="{00000000-0005-0000-0000-000078280000}"/>
    <cellStyle name="Normal 2 2 3 2 2 2 2 3 5" xfId="18226" xr:uid="{00000000-0005-0000-0000-000079280000}"/>
    <cellStyle name="Normal 2 2 3 2 2 2 2 4" xfId="3284" xr:uid="{00000000-0005-0000-0000-00007A280000}"/>
    <cellStyle name="Normal 2 2 3 2 2 2 2 4 2" xfId="11430" xr:uid="{00000000-0005-0000-0000-00007B280000}"/>
    <cellStyle name="Normal 2 2 3 2 2 2 2 4 2 2" xfId="27726" xr:uid="{00000000-0005-0000-0000-00007C280000}"/>
    <cellStyle name="Normal 2 2 3 2 2 2 2 4 3" xfId="19580" xr:uid="{00000000-0005-0000-0000-00007D280000}"/>
    <cellStyle name="Normal 2 2 3 2 2 2 2 5" xfId="5819" xr:uid="{00000000-0005-0000-0000-00007E280000}"/>
    <cellStyle name="Normal 2 2 3 2 2 2 2 5 2" xfId="13965" xr:uid="{00000000-0005-0000-0000-00007F280000}"/>
    <cellStyle name="Normal 2 2 3 2 2 2 2 5 2 2" xfId="30261" xr:uid="{00000000-0005-0000-0000-000080280000}"/>
    <cellStyle name="Normal 2 2 3 2 2 2 2 5 3" xfId="22115" xr:uid="{00000000-0005-0000-0000-000081280000}"/>
    <cellStyle name="Normal 2 2 3 2 2 2 2 6" xfId="8666" xr:uid="{00000000-0005-0000-0000-000082280000}"/>
    <cellStyle name="Normal 2 2 3 2 2 2 2 6 2" xfId="24962" xr:uid="{00000000-0005-0000-0000-000083280000}"/>
    <cellStyle name="Normal 2 2 3 2 2 2 2 7" xfId="16816" xr:uid="{00000000-0005-0000-0000-000084280000}"/>
    <cellStyle name="Normal 2 2 3 2 2 2 3" xfId="881" xr:uid="{00000000-0005-0000-0000-000085280000}"/>
    <cellStyle name="Normal 2 2 3 2 2 2 3 2" xfId="2291" xr:uid="{00000000-0005-0000-0000-000086280000}"/>
    <cellStyle name="Normal 2 2 3 2 2 2 3 2 2" xfId="4815" xr:uid="{00000000-0005-0000-0000-000087280000}"/>
    <cellStyle name="Normal 2 2 3 2 2 2 3 2 2 2" xfId="12961" xr:uid="{00000000-0005-0000-0000-000088280000}"/>
    <cellStyle name="Normal 2 2 3 2 2 2 3 2 2 2 2" xfId="29257" xr:uid="{00000000-0005-0000-0000-000089280000}"/>
    <cellStyle name="Normal 2 2 3 2 2 2 3 2 2 3" xfId="21111" xr:uid="{00000000-0005-0000-0000-00008A280000}"/>
    <cellStyle name="Normal 2 2 3 2 2 2 3 2 3" xfId="7590" xr:uid="{00000000-0005-0000-0000-00008B280000}"/>
    <cellStyle name="Normal 2 2 3 2 2 2 3 2 3 2" xfId="15736" xr:uid="{00000000-0005-0000-0000-00008C280000}"/>
    <cellStyle name="Normal 2 2 3 2 2 2 3 2 3 2 2" xfId="32032" xr:uid="{00000000-0005-0000-0000-00008D280000}"/>
    <cellStyle name="Normal 2 2 3 2 2 2 3 2 3 3" xfId="23886" xr:uid="{00000000-0005-0000-0000-00008E280000}"/>
    <cellStyle name="Normal 2 2 3 2 2 2 3 2 4" xfId="10437" xr:uid="{00000000-0005-0000-0000-00008F280000}"/>
    <cellStyle name="Normal 2 2 3 2 2 2 3 2 4 2" xfId="26733" xr:uid="{00000000-0005-0000-0000-000090280000}"/>
    <cellStyle name="Normal 2 2 3 2 2 2 3 2 5" xfId="18587" xr:uid="{00000000-0005-0000-0000-000091280000}"/>
    <cellStyle name="Normal 2 2 3 2 2 2 3 3" xfId="3597" xr:uid="{00000000-0005-0000-0000-000092280000}"/>
    <cellStyle name="Normal 2 2 3 2 2 2 3 3 2" xfId="11743" xr:uid="{00000000-0005-0000-0000-000093280000}"/>
    <cellStyle name="Normal 2 2 3 2 2 2 3 3 2 2" xfId="28039" xr:uid="{00000000-0005-0000-0000-000094280000}"/>
    <cellStyle name="Normal 2 2 3 2 2 2 3 3 3" xfId="19893" xr:uid="{00000000-0005-0000-0000-000095280000}"/>
    <cellStyle name="Normal 2 2 3 2 2 2 3 4" xfId="6180" xr:uid="{00000000-0005-0000-0000-000096280000}"/>
    <cellStyle name="Normal 2 2 3 2 2 2 3 4 2" xfId="14326" xr:uid="{00000000-0005-0000-0000-000097280000}"/>
    <cellStyle name="Normal 2 2 3 2 2 2 3 4 2 2" xfId="30622" xr:uid="{00000000-0005-0000-0000-000098280000}"/>
    <cellStyle name="Normal 2 2 3 2 2 2 3 4 3" xfId="22476" xr:uid="{00000000-0005-0000-0000-000099280000}"/>
    <cellStyle name="Normal 2 2 3 2 2 2 3 5" xfId="9027" xr:uid="{00000000-0005-0000-0000-00009A280000}"/>
    <cellStyle name="Normal 2 2 3 2 2 2 3 5 2" xfId="25323" xr:uid="{00000000-0005-0000-0000-00009B280000}"/>
    <cellStyle name="Normal 2 2 3 2 2 2 3 6" xfId="17177" xr:uid="{00000000-0005-0000-0000-00009C280000}"/>
    <cellStyle name="Normal 2 2 3 2 2 2 4" xfId="1586" xr:uid="{00000000-0005-0000-0000-00009D280000}"/>
    <cellStyle name="Normal 2 2 3 2 2 2 4 2" xfId="4206" xr:uid="{00000000-0005-0000-0000-00009E280000}"/>
    <cellStyle name="Normal 2 2 3 2 2 2 4 2 2" xfId="12352" xr:uid="{00000000-0005-0000-0000-00009F280000}"/>
    <cellStyle name="Normal 2 2 3 2 2 2 4 2 2 2" xfId="28648" xr:uid="{00000000-0005-0000-0000-0000A0280000}"/>
    <cellStyle name="Normal 2 2 3 2 2 2 4 2 3" xfId="20502" xr:uid="{00000000-0005-0000-0000-0000A1280000}"/>
    <cellStyle name="Normal 2 2 3 2 2 2 4 3" xfId="6885" xr:uid="{00000000-0005-0000-0000-0000A2280000}"/>
    <cellStyle name="Normal 2 2 3 2 2 2 4 3 2" xfId="15031" xr:uid="{00000000-0005-0000-0000-0000A3280000}"/>
    <cellStyle name="Normal 2 2 3 2 2 2 4 3 2 2" xfId="31327" xr:uid="{00000000-0005-0000-0000-0000A4280000}"/>
    <cellStyle name="Normal 2 2 3 2 2 2 4 3 3" xfId="23181" xr:uid="{00000000-0005-0000-0000-0000A5280000}"/>
    <cellStyle name="Normal 2 2 3 2 2 2 4 4" xfId="9732" xr:uid="{00000000-0005-0000-0000-0000A6280000}"/>
    <cellStyle name="Normal 2 2 3 2 2 2 4 4 2" xfId="26028" xr:uid="{00000000-0005-0000-0000-0000A7280000}"/>
    <cellStyle name="Normal 2 2 3 2 2 2 4 5" xfId="17882" xr:uid="{00000000-0005-0000-0000-0000A8280000}"/>
    <cellStyle name="Normal 2 2 3 2 2 2 5" xfId="2988" xr:uid="{00000000-0005-0000-0000-0000A9280000}"/>
    <cellStyle name="Normal 2 2 3 2 2 2 5 2" xfId="11134" xr:uid="{00000000-0005-0000-0000-0000AA280000}"/>
    <cellStyle name="Normal 2 2 3 2 2 2 5 2 2" xfId="27430" xr:uid="{00000000-0005-0000-0000-0000AB280000}"/>
    <cellStyle name="Normal 2 2 3 2 2 2 5 3" xfId="19284" xr:uid="{00000000-0005-0000-0000-0000AC280000}"/>
    <cellStyle name="Normal 2 2 3 2 2 2 6" xfId="5475" xr:uid="{00000000-0005-0000-0000-0000AD280000}"/>
    <cellStyle name="Normal 2 2 3 2 2 2 6 2" xfId="13621" xr:uid="{00000000-0005-0000-0000-0000AE280000}"/>
    <cellStyle name="Normal 2 2 3 2 2 2 6 2 2" xfId="29917" xr:uid="{00000000-0005-0000-0000-0000AF280000}"/>
    <cellStyle name="Normal 2 2 3 2 2 2 6 3" xfId="21771" xr:uid="{00000000-0005-0000-0000-0000B0280000}"/>
    <cellStyle name="Normal 2 2 3 2 2 2 7" xfId="8322" xr:uid="{00000000-0005-0000-0000-0000B1280000}"/>
    <cellStyle name="Normal 2 2 3 2 2 2 7 2" xfId="24618" xr:uid="{00000000-0005-0000-0000-0000B2280000}"/>
    <cellStyle name="Normal 2 2 3 2 2 2 8" xfId="16472" xr:uid="{00000000-0005-0000-0000-0000B3280000}"/>
    <cellStyle name="Normal 2 2 3 2 2 3" xfId="251" xr:uid="{00000000-0005-0000-0000-0000B4280000}"/>
    <cellStyle name="Normal 2 2 3 2 2 3 2" xfId="595" xr:uid="{00000000-0005-0000-0000-0000B5280000}"/>
    <cellStyle name="Normal 2 2 3 2 2 3 2 2" xfId="1301" xr:uid="{00000000-0005-0000-0000-0000B6280000}"/>
    <cellStyle name="Normal 2 2 3 2 2 3 2 2 2" xfId="2711" xr:uid="{00000000-0005-0000-0000-0000B7280000}"/>
    <cellStyle name="Normal 2 2 3 2 2 3 2 2 2 2" xfId="5185" xr:uid="{00000000-0005-0000-0000-0000B8280000}"/>
    <cellStyle name="Normal 2 2 3 2 2 3 2 2 2 2 2" xfId="13331" xr:uid="{00000000-0005-0000-0000-0000B9280000}"/>
    <cellStyle name="Normal 2 2 3 2 2 3 2 2 2 2 2 2" xfId="29627" xr:uid="{00000000-0005-0000-0000-0000BA280000}"/>
    <cellStyle name="Normal 2 2 3 2 2 3 2 2 2 2 3" xfId="21481" xr:uid="{00000000-0005-0000-0000-0000BB280000}"/>
    <cellStyle name="Normal 2 2 3 2 2 3 2 2 2 3" xfId="8010" xr:uid="{00000000-0005-0000-0000-0000BC280000}"/>
    <cellStyle name="Normal 2 2 3 2 2 3 2 2 2 3 2" xfId="16156" xr:uid="{00000000-0005-0000-0000-0000BD280000}"/>
    <cellStyle name="Normal 2 2 3 2 2 3 2 2 2 3 2 2" xfId="32452" xr:uid="{00000000-0005-0000-0000-0000BE280000}"/>
    <cellStyle name="Normal 2 2 3 2 2 3 2 2 2 3 3" xfId="24306" xr:uid="{00000000-0005-0000-0000-0000BF280000}"/>
    <cellStyle name="Normal 2 2 3 2 2 3 2 2 2 4" xfId="10857" xr:uid="{00000000-0005-0000-0000-0000C0280000}"/>
    <cellStyle name="Normal 2 2 3 2 2 3 2 2 2 4 2" xfId="27153" xr:uid="{00000000-0005-0000-0000-0000C1280000}"/>
    <cellStyle name="Normal 2 2 3 2 2 3 2 2 2 5" xfId="19007" xr:uid="{00000000-0005-0000-0000-0000C2280000}"/>
    <cellStyle name="Normal 2 2 3 2 2 3 2 2 3" xfId="3967" xr:uid="{00000000-0005-0000-0000-0000C3280000}"/>
    <cellStyle name="Normal 2 2 3 2 2 3 2 2 3 2" xfId="12113" xr:uid="{00000000-0005-0000-0000-0000C4280000}"/>
    <cellStyle name="Normal 2 2 3 2 2 3 2 2 3 2 2" xfId="28409" xr:uid="{00000000-0005-0000-0000-0000C5280000}"/>
    <cellStyle name="Normal 2 2 3 2 2 3 2 2 3 3" xfId="20263" xr:uid="{00000000-0005-0000-0000-0000C6280000}"/>
    <cellStyle name="Normal 2 2 3 2 2 3 2 2 4" xfId="6600" xr:uid="{00000000-0005-0000-0000-0000C7280000}"/>
    <cellStyle name="Normal 2 2 3 2 2 3 2 2 4 2" xfId="14746" xr:uid="{00000000-0005-0000-0000-0000C8280000}"/>
    <cellStyle name="Normal 2 2 3 2 2 3 2 2 4 2 2" xfId="31042" xr:uid="{00000000-0005-0000-0000-0000C9280000}"/>
    <cellStyle name="Normal 2 2 3 2 2 3 2 2 4 3" xfId="22896" xr:uid="{00000000-0005-0000-0000-0000CA280000}"/>
    <cellStyle name="Normal 2 2 3 2 2 3 2 2 5" xfId="9447" xr:uid="{00000000-0005-0000-0000-0000CB280000}"/>
    <cellStyle name="Normal 2 2 3 2 2 3 2 2 5 2" xfId="25743" xr:uid="{00000000-0005-0000-0000-0000CC280000}"/>
    <cellStyle name="Normal 2 2 3 2 2 3 2 2 6" xfId="17597" xr:uid="{00000000-0005-0000-0000-0000CD280000}"/>
    <cellStyle name="Normal 2 2 3 2 2 3 2 3" xfId="2006" xr:uid="{00000000-0005-0000-0000-0000CE280000}"/>
    <cellStyle name="Normal 2 2 3 2 2 3 2 3 2" xfId="4576" xr:uid="{00000000-0005-0000-0000-0000CF280000}"/>
    <cellStyle name="Normal 2 2 3 2 2 3 2 3 2 2" xfId="12722" xr:uid="{00000000-0005-0000-0000-0000D0280000}"/>
    <cellStyle name="Normal 2 2 3 2 2 3 2 3 2 2 2" xfId="29018" xr:uid="{00000000-0005-0000-0000-0000D1280000}"/>
    <cellStyle name="Normal 2 2 3 2 2 3 2 3 2 3" xfId="20872" xr:uid="{00000000-0005-0000-0000-0000D2280000}"/>
    <cellStyle name="Normal 2 2 3 2 2 3 2 3 3" xfId="7305" xr:uid="{00000000-0005-0000-0000-0000D3280000}"/>
    <cellStyle name="Normal 2 2 3 2 2 3 2 3 3 2" xfId="15451" xr:uid="{00000000-0005-0000-0000-0000D4280000}"/>
    <cellStyle name="Normal 2 2 3 2 2 3 2 3 3 2 2" xfId="31747" xr:uid="{00000000-0005-0000-0000-0000D5280000}"/>
    <cellStyle name="Normal 2 2 3 2 2 3 2 3 3 3" xfId="23601" xr:uid="{00000000-0005-0000-0000-0000D6280000}"/>
    <cellStyle name="Normal 2 2 3 2 2 3 2 3 4" xfId="10152" xr:uid="{00000000-0005-0000-0000-0000D7280000}"/>
    <cellStyle name="Normal 2 2 3 2 2 3 2 3 4 2" xfId="26448" xr:uid="{00000000-0005-0000-0000-0000D8280000}"/>
    <cellStyle name="Normal 2 2 3 2 2 3 2 3 5" xfId="18302" xr:uid="{00000000-0005-0000-0000-0000D9280000}"/>
    <cellStyle name="Normal 2 2 3 2 2 3 2 4" xfId="3358" xr:uid="{00000000-0005-0000-0000-0000DA280000}"/>
    <cellStyle name="Normal 2 2 3 2 2 3 2 4 2" xfId="11504" xr:uid="{00000000-0005-0000-0000-0000DB280000}"/>
    <cellStyle name="Normal 2 2 3 2 2 3 2 4 2 2" xfId="27800" xr:uid="{00000000-0005-0000-0000-0000DC280000}"/>
    <cellStyle name="Normal 2 2 3 2 2 3 2 4 3" xfId="19654" xr:uid="{00000000-0005-0000-0000-0000DD280000}"/>
    <cellStyle name="Normal 2 2 3 2 2 3 2 5" xfId="5895" xr:uid="{00000000-0005-0000-0000-0000DE280000}"/>
    <cellStyle name="Normal 2 2 3 2 2 3 2 5 2" xfId="14041" xr:uid="{00000000-0005-0000-0000-0000DF280000}"/>
    <cellStyle name="Normal 2 2 3 2 2 3 2 5 2 2" xfId="30337" xr:uid="{00000000-0005-0000-0000-0000E0280000}"/>
    <cellStyle name="Normal 2 2 3 2 2 3 2 5 3" xfId="22191" xr:uid="{00000000-0005-0000-0000-0000E1280000}"/>
    <cellStyle name="Normal 2 2 3 2 2 3 2 6" xfId="8742" xr:uid="{00000000-0005-0000-0000-0000E2280000}"/>
    <cellStyle name="Normal 2 2 3 2 2 3 2 6 2" xfId="25038" xr:uid="{00000000-0005-0000-0000-0000E3280000}"/>
    <cellStyle name="Normal 2 2 3 2 2 3 2 7" xfId="16892" xr:uid="{00000000-0005-0000-0000-0000E4280000}"/>
    <cellStyle name="Normal 2 2 3 2 2 3 3" xfId="957" xr:uid="{00000000-0005-0000-0000-0000E5280000}"/>
    <cellStyle name="Normal 2 2 3 2 2 3 3 2" xfId="2367" xr:uid="{00000000-0005-0000-0000-0000E6280000}"/>
    <cellStyle name="Normal 2 2 3 2 2 3 3 2 2" xfId="4889" xr:uid="{00000000-0005-0000-0000-0000E7280000}"/>
    <cellStyle name="Normal 2 2 3 2 2 3 3 2 2 2" xfId="13035" xr:uid="{00000000-0005-0000-0000-0000E8280000}"/>
    <cellStyle name="Normal 2 2 3 2 2 3 3 2 2 2 2" xfId="29331" xr:uid="{00000000-0005-0000-0000-0000E9280000}"/>
    <cellStyle name="Normal 2 2 3 2 2 3 3 2 2 3" xfId="21185" xr:uid="{00000000-0005-0000-0000-0000EA280000}"/>
    <cellStyle name="Normal 2 2 3 2 2 3 3 2 3" xfId="7666" xr:uid="{00000000-0005-0000-0000-0000EB280000}"/>
    <cellStyle name="Normal 2 2 3 2 2 3 3 2 3 2" xfId="15812" xr:uid="{00000000-0005-0000-0000-0000EC280000}"/>
    <cellStyle name="Normal 2 2 3 2 2 3 3 2 3 2 2" xfId="32108" xr:uid="{00000000-0005-0000-0000-0000ED280000}"/>
    <cellStyle name="Normal 2 2 3 2 2 3 3 2 3 3" xfId="23962" xr:uid="{00000000-0005-0000-0000-0000EE280000}"/>
    <cellStyle name="Normal 2 2 3 2 2 3 3 2 4" xfId="10513" xr:uid="{00000000-0005-0000-0000-0000EF280000}"/>
    <cellStyle name="Normal 2 2 3 2 2 3 3 2 4 2" xfId="26809" xr:uid="{00000000-0005-0000-0000-0000F0280000}"/>
    <cellStyle name="Normal 2 2 3 2 2 3 3 2 5" xfId="18663" xr:uid="{00000000-0005-0000-0000-0000F1280000}"/>
    <cellStyle name="Normal 2 2 3 2 2 3 3 3" xfId="3671" xr:uid="{00000000-0005-0000-0000-0000F2280000}"/>
    <cellStyle name="Normal 2 2 3 2 2 3 3 3 2" xfId="11817" xr:uid="{00000000-0005-0000-0000-0000F3280000}"/>
    <cellStyle name="Normal 2 2 3 2 2 3 3 3 2 2" xfId="28113" xr:uid="{00000000-0005-0000-0000-0000F4280000}"/>
    <cellStyle name="Normal 2 2 3 2 2 3 3 3 3" xfId="19967" xr:uid="{00000000-0005-0000-0000-0000F5280000}"/>
    <cellStyle name="Normal 2 2 3 2 2 3 3 4" xfId="6256" xr:uid="{00000000-0005-0000-0000-0000F6280000}"/>
    <cellStyle name="Normal 2 2 3 2 2 3 3 4 2" xfId="14402" xr:uid="{00000000-0005-0000-0000-0000F7280000}"/>
    <cellStyle name="Normal 2 2 3 2 2 3 3 4 2 2" xfId="30698" xr:uid="{00000000-0005-0000-0000-0000F8280000}"/>
    <cellStyle name="Normal 2 2 3 2 2 3 3 4 3" xfId="22552" xr:uid="{00000000-0005-0000-0000-0000F9280000}"/>
    <cellStyle name="Normal 2 2 3 2 2 3 3 5" xfId="9103" xr:uid="{00000000-0005-0000-0000-0000FA280000}"/>
    <cellStyle name="Normal 2 2 3 2 2 3 3 5 2" xfId="25399" xr:uid="{00000000-0005-0000-0000-0000FB280000}"/>
    <cellStyle name="Normal 2 2 3 2 2 3 3 6" xfId="17253" xr:uid="{00000000-0005-0000-0000-0000FC280000}"/>
    <cellStyle name="Normal 2 2 3 2 2 3 4" xfId="1662" xr:uid="{00000000-0005-0000-0000-0000FD280000}"/>
    <cellStyle name="Normal 2 2 3 2 2 3 4 2" xfId="4280" xr:uid="{00000000-0005-0000-0000-0000FE280000}"/>
    <cellStyle name="Normal 2 2 3 2 2 3 4 2 2" xfId="12426" xr:uid="{00000000-0005-0000-0000-0000FF280000}"/>
    <cellStyle name="Normal 2 2 3 2 2 3 4 2 2 2" xfId="28722" xr:uid="{00000000-0005-0000-0000-000000290000}"/>
    <cellStyle name="Normal 2 2 3 2 2 3 4 2 3" xfId="20576" xr:uid="{00000000-0005-0000-0000-000001290000}"/>
    <cellStyle name="Normal 2 2 3 2 2 3 4 3" xfId="6961" xr:uid="{00000000-0005-0000-0000-000002290000}"/>
    <cellStyle name="Normal 2 2 3 2 2 3 4 3 2" xfId="15107" xr:uid="{00000000-0005-0000-0000-000003290000}"/>
    <cellStyle name="Normal 2 2 3 2 2 3 4 3 2 2" xfId="31403" xr:uid="{00000000-0005-0000-0000-000004290000}"/>
    <cellStyle name="Normal 2 2 3 2 2 3 4 3 3" xfId="23257" xr:uid="{00000000-0005-0000-0000-000005290000}"/>
    <cellStyle name="Normal 2 2 3 2 2 3 4 4" xfId="9808" xr:uid="{00000000-0005-0000-0000-000006290000}"/>
    <cellStyle name="Normal 2 2 3 2 2 3 4 4 2" xfId="26104" xr:uid="{00000000-0005-0000-0000-000007290000}"/>
    <cellStyle name="Normal 2 2 3 2 2 3 4 5" xfId="17958" xr:uid="{00000000-0005-0000-0000-000008290000}"/>
    <cellStyle name="Normal 2 2 3 2 2 3 5" xfId="3062" xr:uid="{00000000-0005-0000-0000-000009290000}"/>
    <cellStyle name="Normal 2 2 3 2 2 3 5 2" xfId="11208" xr:uid="{00000000-0005-0000-0000-00000A290000}"/>
    <cellStyle name="Normal 2 2 3 2 2 3 5 2 2" xfId="27504" xr:uid="{00000000-0005-0000-0000-00000B290000}"/>
    <cellStyle name="Normal 2 2 3 2 2 3 5 3" xfId="19358" xr:uid="{00000000-0005-0000-0000-00000C290000}"/>
    <cellStyle name="Normal 2 2 3 2 2 3 6" xfId="5551" xr:uid="{00000000-0005-0000-0000-00000D290000}"/>
    <cellStyle name="Normal 2 2 3 2 2 3 6 2" xfId="13697" xr:uid="{00000000-0005-0000-0000-00000E290000}"/>
    <cellStyle name="Normal 2 2 3 2 2 3 6 2 2" xfId="29993" xr:uid="{00000000-0005-0000-0000-00000F290000}"/>
    <cellStyle name="Normal 2 2 3 2 2 3 6 3" xfId="21847" xr:uid="{00000000-0005-0000-0000-000010290000}"/>
    <cellStyle name="Normal 2 2 3 2 2 3 7" xfId="8398" xr:uid="{00000000-0005-0000-0000-000011290000}"/>
    <cellStyle name="Normal 2 2 3 2 2 3 7 2" xfId="24694" xr:uid="{00000000-0005-0000-0000-000012290000}"/>
    <cellStyle name="Normal 2 2 3 2 2 3 8" xfId="16548" xr:uid="{00000000-0005-0000-0000-000013290000}"/>
    <cellStyle name="Normal 2 2 3 2 2 4" xfId="339" xr:uid="{00000000-0005-0000-0000-000014290000}"/>
    <cellStyle name="Normal 2 2 3 2 2 4 2" xfId="683" xr:uid="{00000000-0005-0000-0000-000015290000}"/>
    <cellStyle name="Normal 2 2 3 2 2 4 2 2" xfId="1389" xr:uid="{00000000-0005-0000-0000-000016290000}"/>
    <cellStyle name="Normal 2 2 3 2 2 4 2 2 2" xfId="2799" xr:uid="{00000000-0005-0000-0000-000017290000}"/>
    <cellStyle name="Normal 2 2 3 2 2 4 2 2 2 2" xfId="5259" xr:uid="{00000000-0005-0000-0000-000018290000}"/>
    <cellStyle name="Normal 2 2 3 2 2 4 2 2 2 2 2" xfId="13405" xr:uid="{00000000-0005-0000-0000-000019290000}"/>
    <cellStyle name="Normal 2 2 3 2 2 4 2 2 2 2 2 2" xfId="29701" xr:uid="{00000000-0005-0000-0000-00001A290000}"/>
    <cellStyle name="Normal 2 2 3 2 2 4 2 2 2 2 3" xfId="21555" xr:uid="{00000000-0005-0000-0000-00001B290000}"/>
    <cellStyle name="Normal 2 2 3 2 2 4 2 2 2 3" xfId="8098" xr:uid="{00000000-0005-0000-0000-00001C290000}"/>
    <cellStyle name="Normal 2 2 3 2 2 4 2 2 2 3 2" xfId="16244" xr:uid="{00000000-0005-0000-0000-00001D290000}"/>
    <cellStyle name="Normal 2 2 3 2 2 4 2 2 2 3 2 2" xfId="32540" xr:uid="{00000000-0005-0000-0000-00001E290000}"/>
    <cellStyle name="Normal 2 2 3 2 2 4 2 2 2 3 3" xfId="24394" xr:uid="{00000000-0005-0000-0000-00001F290000}"/>
    <cellStyle name="Normal 2 2 3 2 2 4 2 2 2 4" xfId="10945" xr:uid="{00000000-0005-0000-0000-000020290000}"/>
    <cellStyle name="Normal 2 2 3 2 2 4 2 2 2 4 2" xfId="27241" xr:uid="{00000000-0005-0000-0000-000021290000}"/>
    <cellStyle name="Normal 2 2 3 2 2 4 2 2 2 5" xfId="19095" xr:uid="{00000000-0005-0000-0000-000022290000}"/>
    <cellStyle name="Normal 2 2 3 2 2 4 2 2 3" xfId="4041" xr:uid="{00000000-0005-0000-0000-000023290000}"/>
    <cellStyle name="Normal 2 2 3 2 2 4 2 2 3 2" xfId="12187" xr:uid="{00000000-0005-0000-0000-000024290000}"/>
    <cellStyle name="Normal 2 2 3 2 2 4 2 2 3 2 2" xfId="28483" xr:uid="{00000000-0005-0000-0000-000025290000}"/>
    <cellStyle name="Normal 2 2 3 2 2 4 2 2 3 3" xfId="20337" xr:uid="{00000000-0005-0000-0000-000026290000}"/>
    <cellStyle name="Normal 2 2 3 2 2 4 2 2 4" xfId="6688" xr:uid="{00000000-0005-0000-0000-000027290000}"/>
    <cellStyle name="Normal 2 2 3 2 2 4 2 2 4 2" xfId="14834" xr:uid="{00000000-0005-0000-0000-000028290000}"/>
    <cellStyle name="Normal 2 2 3 2 2 4 2 2 4 2 2" xfId="31130" xr:uid="{00000000-0005-0000-0000-000029290000}"/>
    <cellStyle name="Normal 2 2 3 2 2 4 2 2 4 3" xfId="22984" xr:uid="{00000000-0005-0000-0000-00002A290000}"/>
    <cellStyle name="Normal 2 2 3 2 2 4 2 2 5" xfId="9535" xr:uid="{00000000-0005-0000-0000-00002B290000}"/>
    <cellStyle name="Normal 2 2 3 2 2 4 2 2 5 2" xfId="25831" xr:uid="{00000000-0005-0000-0000-00002C290000}"/>
    <cellStyle name="Normal 2 2 3 2 2 4 2 2 6" xfId="17685" xr:uid="{00000000-0005-0000-0000-00002D290000}"/>
    <cellStyle name="Normal 2 2 3 2 2 4 2 3" xfId="2094" xr:uid="{00000000-0005-0000-0000-00002E290000}"/>
    <cellStyle name="Normal 2 2 3 2 2 4 2 3 2" xfId="4650" xr:uid="{00000000-0005-0000-0000-00002F290000}"/>
    <cellStyle name="Normal 2 2 3 2 2 4 2 3 2 2" xfId="12796" xr:uid="{00000000-0005-0000-0000-000030290000}"/>
    <cellStyle name="Normal 2 2 3 2 2 4 2 3 2 2 2" xfId="29092" xr:uid="{00000000-0005-0000-0000-000031290000}"/>
    <cellStyle name="Normal 2 2 3 2 2 4 2 3 2 3" xfId="20946" xr:uid="{00000000-0005-0000-0000-000032290000}"/>
    <cellStyle name="Normal 2 2 3 2 2 4 2 3 3" xfId="7393" xr:uid="{00000000-0005-0000-0000-000033290000}"/>
    <cellStyle name="Normal 2 2 3 2 2 4 2 3 3 2" xfId="15539" xr:uid="{00000000-0005-0000-0000-000034290000}"/>
    <cellStyle name="Normal 2 2 3 2 2 4 2 3 3 2 2" xfId="31835" xr:uid="{00000000-0005-0000-0000-000035290000}"/>
    <cellStyle name="Normal 2 2 3 2 2 4 2 3 3 3" xfId="23689" xr:uid="{00000000-0005-0000-0000-000036290000}"/>
    <cellStyle name="Normal 2 2 3 2 2 4 2 3 4" xfId="10240" xr:uid="{00000000-0005-0000-0000-000037290000}"/>
    <cellStyle name="Normal 2 2 3 2 2 4 2 3 4 2" xfId="26536" xr:uid="{00000000-0005-0000-0000-000038290000}"/>
    <cellStyle name="Normal 2 2 3 2 2 4 2 3 5" xfId="18390" xr:uid="{00000000-0005-0000-0000-000039290000}"/>
    <cellStyle name="Normal 2 2 3 2 2 4 2 4" xfId="3432" xr:uid="{00000000-0005-0000-0000-00003A290000}"/>
    <cellStyle name="Normal 2 2 3 2 2 4 2 4 2" xfId="11578" xr:uid="{00000000-0005-0000-0000-00003B290000}"/>
    <cellStyle name="Normal 2 2 3 2 2 4 2 4 2 2" xfId="27874" xr:uid="{00000000-0005-0000-0000-00003C290000}"/>
    <cellStyle name="Normal 2 2 3 2 2 4 2 4 3" xfId="19728" xr:uid="{00000000-0005-0000-0000-00003D290000}"/>
    <cellStyle name="Normal 2 2 3 2 2 4 2 5" xfId="5983" xr:uid="{00000000-0005-0000-0000-00003E290000}"/>
    <cellStyle name="Normal 2 2 3 2 2 4 2 5 2" xfId="14129" xr:uid="{00000000-0005-0000-0000-00003F290000}"/>
    <cellStyle name="Normal 2 2 3 2 2 4 2 5 2 2" xfId="30425" xr:uid="{00000000-0005-0000-0000-000040290000}"/>
    <cellStyle name="Normal 2 2 3 2 2 4 2 5 3" xfId="22279" xr:uid="{00000000-0005-0000-0000-000041290000}"/>
    <cellStyle name="Normal 2 2 3 2 2 4 2 6" xfId="8830" xr:uid="{00000000-0005-0000-0000-000042290000}"/>
    <cellStyle name="Normal 2 2 3 2 2 4 2 6 2" xfId="25126" xr:uid="{00000000-0005-0000-0000-000043290000}"/>
    <cellStyle name="Normal 2 2 3 2 2 4 2 7" xfId="16980" xr:uid="{00000000-0005-0000-0000-000044290000}"/>
    <cellStyle name="Normal 2 2 3 2 2 4 3" xfId="1045" xr:uid="{00000000-0005-0000-0000-000045290000}"/>
    <cellStyle name="Normal 2 2 3 2 2 4 3 2" xfId="2455" xr:uid="{00000000-0005-0000-0000-000046290000}"/>
    <cellStyle name="Normal 2 2 3 2 2 4 3 2 2" xfId="4963" xr:uid="{00000000-0005-0000-0000-000047290000}"/>
    <cellStyle name="Normal 2 2 3 2 2 4 3 2 2 2" xfId="13109" xr:uid="{00000000-0005-0000-0000-000048290000}"/>
    <cellStyle name="Normal 2 2 3 2 2 4 3 2 2 2 2" xfId="29405" xr:uid="{00000000-0005-0000-0000-000049290000}"/>
    <cellStyle name="Normal 2 2 3 2 2 4 3 2 2 3" xfId="21259" xr:uid="{00000000-0005-0000-0000-00004A290000}"/>
    <cellStyle name="Normal 2 2 3 2 2 4 3 2 3" xfId="7754" xr:uid="{00000000-0005-0000-0000-00004B290000}"/>
    <cellStyle name="Normal 2 2 3 2 2 4 3 2 3 2" xfId="15900" xr:uid="{00000000-0005-0000-0000-00004C290000}"/>
    <cellStyle name="Normal 2 2 3 2 2 4 3 2 3 2 2" xfId="32196" xr:uid="{00000000-0005-0000-0000-00004D290000}"/>
    <cellStyle name="Normal 2 2 3 2 2 4 3 2 3 3" xfId="24050" xr:uid="{00000000-0005-0000-0000-00004E290000}"/>
    <cellStyle name="Normal 2 2 3 2 2 4 3 2 4" xfId="10601" xr:uid="{00000000-0005-0000-0000-00004F290000}"/>
    <cellStyle name="Normal 2 2 3 2 2 4 3 2 4 2" xfId="26897" xr:uid="{00000000-0005-0000-0000-000050290000}"/>
    <cellStyle name="Normal 2 2 3 2 2 4 3 2 5" xfId="18751" xr:uid="{00000000-0005-0000-0000-000051290000}"/>
    <cellStyle name="Normal 2 2 3 2 2 4 3 3" xfId="3745" xr:uid="{00000000-0005-0000-0000-000052290000}"/>
    <cellStyle name="Normal 2 2 3 2 2 4 3 3 2" xfId="11891" xr:uid="{00000000-0005-0000-0000-000053290000}"/>
    <cellStyle name="Normal 2 2 3 2 2 4 3 3 2 2" xfId="28187" xr:uid="{00000000-0005-0000-0000-000054290000}"/>
    <cellStyle name="Normal 2 2 3 2 2 4 3 3 3" xfId="20041" xr:uid="{00000000-0005-0000-0000-000055290000}"/>
    <cellStyle name="Normal 2 2 3 2 2 4 3 4" xfId="6344" xr:uid="{00000000-0005-0000-0000-000056290000}"/>
    <cellStyle name="Normal 2 2 3 2 2 4 3 4 2" xfId="14490" xr:uid="{00000000-0005-0000-0000-000057290000}"/>
    <cellStyle name="Normal 2 2 3 2 2 4 3 4 2 2" xfId="30786" xr:uid="{00000000-0005-0000-0000-000058290000}"/>
    <cellStyle name="Normal 2 2 3 2 2 4 3 4 3" xfId="22640" xr:uid="{00000000-0005-0000-0000-000059290000}"/>
    <cellStyle name="Normal 2 2 3 2 2 4 3 5" xfId="9191" xr:uid="{00000000-0005-0000-0000-00005A290000}"/>
    <cellStyle name="Normal 2 2 3 2 2 4 3 5 2" xfId="25487" xr:uid="{00000000-0005-0000-0000-00005B290000}"/>
    <cellStyle name="Normal 2 2 3 2 2 4 3 6" xfId="17341" xr:uid="{00000000-0005-0000-0000-00005C290000}"/>
    <cellStyle name="Normal 2 2 3 2 2 4 4" xfId="1750" xr:uid="{00000000-0005-0000-0000-00005D290000}"/>
    <cellStyle name="Normal 2 2 3 2 2 4 4 2" xfId="4354" xr:uid="{00000000-0005-0000-0000-00005E290000}"/>
    <cellStyle name="Normal 2 2 3 2 2 4 4 2 2" xfId="12500" xr:uid="{00000000-0005-0000-0000-00005F290000}"/>
    <cellStyle name="Normal 2 2 3 2 2 4 4 2 2 2" xfId="28796" xr:uid="{00000000-0005-0000-0000-000060290000}"/>
    <cellStyle name="Normal 2 2 3 2 2 4 4 2 3" xfId="20650" xr:uid="{00000000-0005-0000-0000-000061290000}"/>
    <cellStyle name="Normal 2 2 3 2 2 4 4 3" xfId="7049" xr:uid="{00000000-0005-0000-0000-000062290000}"/>
    <cellStyle name="Normal 2 2 3 2 2 4 4 3 2" xfId="15195" xr:uid="{00000000-0005-0000-0000-000063290000}"/>
    <cellStyle name="Normal 2 2 3 2 2 4 4 3 2 2" xfId="31491" xr:uid="{00000000-0005-0000-0000-000064290000}"/>
    <cellStyle name="Normal 2 2 3 2 2 4 4 3 3" xfId="23345" xr:uid="{00000000-0005-0000-0000-000065290000}"/>
    <cellStyle name="Normal 2 2 3 2 2 4 4 4" xfId="9896" xr:uid="{00000000-0005-0000-0000-000066290000}"/>
    <cellStyle name="Normal 2 2 3 2 2 4 4 4 2" xfId="26192" xr:uid="{00000000-0005-0000-0000-000067290000}"/>
    <cellStyle name="Normal 2 2 3 2 2 4 4 5" xfId="18046" xr:uid="{00000000-0005-0000-0000-000068290000}"/>
    <cellStyle name="Normal 2 2 3 2 2 4 5" xfId="3136" xr:uid="{00000000-0005-0000-0000-000069290000}"/>
    <cellStyle name="Normal 2 2 3 2 2 4 5 2" xfId="11282" xr:uid="{00000000-0005-0000-0000-00006A290000}"/>
    <cellStyle name="Normal 2 2 3 2 2 4 5 2 2" xfId="27578" xr:uid="{00000000-0005-0000-0000-00006B290000}"/>
    <cellStyle name="Normal 2 2 3 2 2 4 5 3" xfId="19432" xr:uid="{00000000-0005-0000-0000-00006C290000}"/>
    <cellStyle name="Normal 2 2 3 2 2 4 6" xfId="5639" xr:uid="{00000000-0005-0000-0000-00006D290000}"/>
    <cellStyle name="Normal 2 2 3 2 2 4 6 2" xfId="13785" xr:uid="{00000000-0005-0000-0000-00006E290000}"/>
    <cellStyle name="Normal 2 2 3 2 2 4 6 2 2" xfId="30081" xr:uid="{00000000-0005-0000-0000-00006F290000}"/>
    <cellStyle name="Normal 2 2 3 2 2 4 6 3" xfId="21935" xr:uid="{00000000-0005-0000-0000-000070290000}"/>
    <cellStyle name="Normal 2 2 3 2 2 4 7" xfId="8486" xr:uid="{00000000-0005-0000-0000-000071290000}"/>
    <cellStyle name="Normal 2 2 3 2 2 4 7 2" xfId="24782" xr:uid="{00000000-0005-0000-0000-000072290000}"/>
    <cellStyle name="Normal 2 2 3 2 2 4 8" xfId="16636" xr:uid="{00000000-0005-0000-0000-000073290000}"/>
    <cellStyle name="Normal 2 2 3 2 2 5" xfId="429" xr:uid="{00000000-0005-0000-0000-000074290000}"/>
    <cellStyle name="Normal 2 2 3 2 2 5 2" xfId="1135" xr:uid="{00000000-0005-0000-0000-000075290000}"/>
    <cellStyle name="Normal 2 2 3 2 2 5 2 2" xfId="2545" xr:uid="{00000000-0005-0000-0000-000076290000}"/>
    <cellStyle name="Normal 2 2 3 2 2 5 2 2 2" xfId="5037" xr:uid="{00000000-0005-0000-0000-000077290000}"/>
    <cellStyle name="Normal 2 2 3 2 2 5 2 2 2 2" xfId="13183" xr:uid="{00000000-0005-0000-0000-000078290000}"/>
    <cellStyle name="Normal 2 2 3 2 2 5 2 2 2 2 2" xfId="29479" xr:uid="{00000000-0005-0000-0000-000079290000}"/>
    <cellStyle name="Normal 2 2 3 2 2 5 2 2 2 3" xfId="21333" xr:uid="{00000000-0005-0000-0000-00007A290000}"/>
    <cellStyle name="Normal 2 2 3 2 2 5 2 2 3" xfId="7844" xr:uid="{00000000-0005-0000-0000-00007B290000}"/>
    <cellStyle name="Normal 2 2 3 2 2 5 2 2 3 2" xfId="15990" xr:uid="{00000000-0005-0000-0000-00007C290000}"/>
    <cellStyle name="Normal 2 2 3 2 2 5 2 2 3 2 2" xfId="32286" xr:uid="{00000000-0005-0000-0000-00007D290000}"/>
    <cellStyle name="Normal 2 2 3 2 2 5 2 2 3 3" xfId="24140" xr:uid="{00000000-0005-0000-0000-00007E290000}"/>
    <cellStyle name="Normal 2 2 3 2 2 5 2 2 4" xfId="10691" xr:uid="{00000000-0005-0000-0000-00007F290000}"/>
    <cellStyle name="Normal 2 2 3 2 2 5 2 2 4 2" xfId="26987" xr:uid="{00000000-0005-0000-0000-000080290000}"/>
    <cellStyle name="Normal 2 2 3 2 2 5 2 2 5" xfId="18841" xr:uid="{00000000-0005-0000-0000-000081290000}"/>
    <cellStyle name="Normal 2 2 3 2 2 5 2 3" xfId="3819" xr:uid="{00000000-0005-0000-0000-000082290000}"/>
    <cellStyle name="Normal 2 2 3 2 2 5 2 3 2" xfId="11965" xr:uid="{00000000-0005-0000-0000-000083290000}"/>
    <cellStyle name="Normal 2 2 3 2 2 5 2 3 2 2" xfId="28261" xr:uid="{00000000-0005-0000-0000-000084290000}"/>
    <cellStyle name="Normal 2 2 3 2 2 5 2 3 3" xfId="20115" xr:uid="{00000000-0005-0000-0000-000085290000}"/>
    <cellStyle name="Normal 2 2 3 2 2 5 2 4" xfId="6434" xr:uid="{00000000-0005-0000-0000-000086290000}"/>
    <cellStyle name="Normal 2 2 3 2 2 5 2 4 2" xfId="14580" xr:uid="{00000000-0005-0000-0000-000087290000}"/>
    <cellStyle name="Normal 2 2 3 2 2 5 2 4 2 2" xfId="30876" xr:uid="{00000000-0005-0000-0000-000088290000}"/>
    <cellStyle name="Normal 2 2 3 2 2 5 2 4 3" xfId="22730" xr:uid="{00000000-0005-0000-0000-000089290000}"/>
    <cellStyle name="Normal 2 2 3 2 2 5 2 5" xfId="9281" xr:uid="{00000000-0005-0000-0000-00008A290000}"/>
    <cellStyle name="Normal 2 2 3 2 2 5 2 5 2" xfId="25577" xr:uid="{00000000-0005-0000-0000-00008B290000}"/>
    <cellStyle name="Normal 2 2 3 2 2 5 2 6" xfId="17431" xr:uid="{00000000-0005-0000-0000-00008C290000}"/>
    <cellStyle name="Normal 2 2 3 2 2 5 3" xfId="1840" xr:uid="{00000000-0005-0000-0000-00008D290000}"/>
    <cellStyle name="Normal 2 2 3 2 2 5 3 2" xfId="4428" xr:uid="{00000000-0005-0000-0000-00008E290000}"/>
    <cellStyle name="Normal 2 2 3 2 2 5 3 2 2" xfId="12574" xr:uid="{00000000-0005-0000-0000-00008F290000}"/>
    <cellStyle name="Normal 2 2 3 2 2 5 3 2 2 2" xfId="28870" xr:uid="{00000000-0005-0000-0000-000090290000}"/>
    <cellStyle name="Normal 2 2 3 2 2 5 3 2 3" xfId="20724" xr:uid="{00000000-0005-0000-0000-000091290000}"/>
    <cellStyle name="Normal 2 2 3 2 2 5 3 3" xfId="7139" xr:uid="{00000000-0005-0000-0000-000092290000}"/>
    <cellStyle name="Normal 2 2 3 2 2 5 3 3 2" xfId="15285" xr:uid="{00000000-0005-0000-0000-000093290000}"/>
    <cellStyle name="Normal 2 2 3 2 2 5 3 3 2 2" xfId="31581" xr:uid="{00000000-0005-0000-0000-000094290000}"/>
    <cellStyle name="Normal 2 2 3 2 2 5 3 3 3" xfId="23435" xr:uid="{00000000-0005-0000-0000-000095290000}"/>
    <cellStyle name="Normal 2 2 3 2 2 5 3 4" xfId="9986" xr:uid="{00000000-0005-0000-0000-000096290000}"/>
    <cellStyle name="Normal 2 2 3 2 2 5 3 4 2" xfId="26282" xr:uid="{00000000-0005-0000-0000-000097290000}"/>
    <cellStyle name="Normal 2 2 3 2 2 5 3 5" xfId="18136" xr:uid="{00000000-0005-0000-0000-000098290000}"/>
    <cellStyle name="Normal 2 2 3 2 2 5 4" xfId="3210" xr:uid="{00000000-0005-0000-0000-000099290000}"/>
    <cellStyle name="Normal 2 2 3 2 2 5 4 2" xfId="11356" xr:uid="{00000000-0005-0000-0000-00009A290000}"/>
    <cellStyle name="Normal 2 2 3 2 2 5 4 2 2" xfId="27652" xr:uid="{00000000-0005-0000-0000-00009B290000}"/>
    <cellStyle name="Normal 2 2 3 2 2 5 4 3" xfId="19506" xr:uid="{00000000-0005-0000-0000-00009C290000}"/>
    <cellStyle name="Normal 2 2 3 2 2 5 5" xfId="5729" xr:uid="{00000000-0005-0000-0000-00009D290000}"/>
    <cellStyle name="Normal 2 2 3 2 2 5 5 2" xfId="13875" xr:uid="{00000000-0005-0000-0000-00009E290000}"/>
    <cellStyle name="Normal 2 2 3 2 2 5 5 2 2" xfId="30171" xr:uid="{00000000-0005-0000-0000-00009F290000}"/>
    <cellStyle name="Normal 2 2 3 2 2 5 5 3" xfId="22025" xr:uid="{00000000-0005-0000-0000-0000A0290000}"/>
    <cellStyle name="Normal 2 2 3 2 2 5 6" xfId="8576" xr:uid="{00000000-0005-0000-0000-0000A1290000}"/>
    <cellStyle name="Normal 2 2 3 2 2 5 6 2" xfId="24872" xr:uid="{00000000-0005-0000-0000-0000A2290000}"/>
    <cellStyle name="Normal 2 2 3 2 2 5 7" xfId="16726" xr:uid="{00000000-0005-0000-0000-0000A3290000}"/>
    <cellStyle name="Normal 2 2 3 2 2 6" xfId="791" xr:uid="{00000000-0005-0000-0000-0000A4290000}"/>
    <cellStyle name="Normal 2 2 3 2 2 6 2" xfId="2201" xr:uid="{00000000-0005-0000-0000-0000A5290000}"/>
    <cellStyle name="Normal 2 2 3 2 2 6 2 2" xfId="4741" xr:uid="{00000000-0005-0000-0000-0000A6290000}"/>
    <cellStyle name="Normal 2 2 3 2 2 6 2 2 2" xfId="12887" xr:uid="{00000000-0005-0000-0000-0000A7290000}"/>
    <cellStyle name="Normal 2 2 3 2 2 6 2 2 2 2" xfId="29183" xr:uid="{00000000-0005-0000-0000-0000A8290000}"/>
    <cellStyle name="Normal 2 2 3 2 2 6 2 2 3" xfId="21037" xr:uid="{00000000-0005-0000-0000-0000A9290000}"/>
    <cellStyle name="Normal 2 2 3 2 2 6 2 3" xfId="7500" xr:uid="{00000000-0005-0000-0000-0000AA290000}"/>
    <cellStyle name="Normal 2 2 3 2 2 6 2 3 2" xfId="15646" xr:uid="{00000000-0005-0000-0000-0000AB290000}"/>
    <cellStyle name="Normal 2 2 3 2 2 6 2 3 2 2" xfId="31942" xr:uid="{00000000-0005-0000-0000-0000AC290000}"/>
    <cellStyle name="Normal 2 2 3 2 2 6 2 3 3" xfId="23796" xr:uid="{00000000-0005-0000-0000-0000AD290000}"/>
    <cellStyle name="Normal 2 2 3 2 2 6 2 4" xfId="10347" xr:uid="{00000000-0005-0000-0000-0000AE290000}"/>
    <cellStyle name="Normal 2 2 3 2 2 6 2 4 2" xfId="26643" xr:uid="{00000000-0005-0000-0000-0000AF290000}"/>
    <cellStyle name="Normal 2 2 3 2 2 6 2 5" xfId="18497" xr:uid="{00000000-0005-0000-0000-0000B0290000}"/>
    <cellStyle name="Normal 2 2 3 2 2 6 3" xfId="3523" xr:uid="{00000000-0005-0000-0000-0000B1290000}"/>
    <cellStyle name="Normal 2 2 3 2 2 6 3 2" xfId="11669" xr:uid="{00000000-0005-0000-0000-0000B2290000}"/>
    <cellStyle name="Normal 2 2 3 2 2 6 3 2 2" xfId="27965" xr:uid="{00000000-0005-0000-0000-0000B3290000}"/>
    <cellStyle name="Normal 2 2 3 2 2 6 3 3" xfId="19819" xr:uid="{00000000-0005-0000-0000-0000B4290000}"/>
    <cellStyle name="Normal 2 2 3 2 2 6 4" xfId="6090" xr:uid="{00000000-0005-0000-0000-0000B5290000}"/>
    <cellStyle name="Normal 2 2 3 2 2 6 4 2" xfId="14236" xr:uid="{00000000-0005-0000-0000-0000B6290000}"/>
    <cellStyle name="Normal 2 2 3 2 2 6 4 2 2" xfId="30532" xr:uid="{00000000-0005-0000-0000-0000B7290000}"/>
    <cellStyle name="Normal 2 2 3 2 2 6 4 3" xfId="22386" xr:uid="{00000000-0005-0000-0000-0000B8290000}"/>
    <cellStyle name="Normal 2 2 3 2 2 6 5" xfId="8937" xr:uid="{00000000-0005-0000-0000-0000B9290000}"/>
    <cellStyle name="Normal 2 2 3 2 2 6 5 2" xfId="25233" xr:uid="{00000000-0005-0000-0000-0000BA290000}"/>
    <cellStyle name="Normal 2 2 3 2 2 6 6" xfId="17087" xr:uid="{00000000-0005-0000-0000-0000BB290000}"/>
    <cellStyle name="Normal 2 2 3 2 2 7" xfId="1496" xr:uid="{00000000-0005-0000-0000-0000BC290000}"/>
    <cellStyle name="Normal 2 2 3 2 2 7 2" xfId="4132" xr:uid="{00000000-0005-0000-0000-0000BD290000}"/>
    <cellStyle name="Normal 2 2 3 2 2 7 2 2" xfId="12278" xr:uid="{00000000-0005-0000-0000-0000BE290000}"/>
    <cellStyle name="Normal 2 2 3 2 2 7 2 2 2" xfId="28574" xr:uid="{00000000-0005-0000-0000-0000BF290000}"/>
    <cellStyle name="Normal 2 2 3 2 2 7 2 3" xfId="20428" xr:uid="{00000000-0005-0000-0000-0000C0290000}"/>
    <cellStyle name="Normal 2 2 3 2 2 7 3" xfId="6795" xr:uid="{00000000-0005-0000-0000-0000C1290000}"/>
    <cellStyle name="Normal 2 2 3 2 2 7 3 2" xfId="14941" xr:uid="{00000000-0005-0000-0000-0000C2290000}"/>
    <cellStyle name="Normal 2 2 3 2 2 7 3 2 2" xfId="31237" xr:uid="{00000000-0005-0000-0000-0000C3290000}"/>
    <cellStyle name="Normal 2 2 3 2 2 7 3 3" xfId="23091" xr:uid="{00000000-0005-0000-0000-0000C4290000}"/>
    <cellStyle name="Normal 2 2 3 2 2 7 4" xfId="9642" xr:uid="{00000000-0005-0000-0000-0000C5290000}"/>
    <cellStyle name="Normal 2 2 3 2 2 7 4 2" xfId="25938" xr:uid="{00000000-0005-0000-0000-0000C6290000}"/>
    <cellStyle name="Normal 2 2 3 2 2 7 5" xfId="17792" xr:uid="{00000000-0005-0000-0000-0000C7290000}"/>
    <cellStyle name="Normal 2 2 3 2 2 8" xfId="2914" xr:uid="{00000000-0005-0000-0000-0000C8290000}"/>
    <cellStyle name="Normal 2 2 3 2 2 8 2" xfId="11060" xr:uid="{00000000-0005-0000-0000-0000C9290000}"/>
    <cellStyle name="Normal 2 2 3 2 2 8 2 2" xfId="27356" xr:uid="{00000000-0005-0000-0000-0000CA290000}"/>
    <cellStyle name="Normal 2 2 3 2 2 8 3" xfId="19210" xr:uid="{00000000-0005-0000-0000-0000CB290000}"/>
    <cellStyle name="Normal 2 2 3 2 2 9" xfId="5385" xr:uid="{00000000-0005-0000-0000-0000CC290000}"/>
    <cellStyle name="Normal 2 2 3 2 2 9 2" xfId="13531" xr:uid="{00000000-0005-0000-0000-0000CD290000}"/>
    <cellStyle name="Normal 2 2 3 2 2 9 2 2" xfId="29827" xr:uid="{00000000-0005-0000-0000-0000CE290000}"/>
    <cellStyle name="Normal 2 2 3 2 2 9 3" xfId="21681" xr:uid="{00000000-0005-0000-0000-0000CF290000}"/>
    <cellStyle name="Normal 2 2 3 2 3" xfId="131" xr:uid="{00000000-0005-0000-0000-0000D0290000}"/>
    <cellStyle name="Normal 2 2 3 2 3 2" xfId="475" xr:uid="{00000000-0005-0000-0000-0000D1290000}"/>
    <cellStyle name="Normal 2 2 3 2 3 2 2" xfId="1181" xr:uid="{00000000-0005-0000-0000-0000D2290000}"/>
    <cellStyle name="Normal 2 2 3 2 3 2 2 2" xfId="2591" xr:uid="{00000000-0005-0000-0000-0000D3290000}"/>
    <cellStyle name="Normal 2 2 3 2 3 2 2 2 2" xfId="5075" xr:uid="{00000000-0005-0000-0000-0000D4290000}"/>
    <cellStyle name="Normal 2 2 3 2 3 2 2 2 2 2" xfId="13221" xr:uid="{00000000-0005-0000-0000-0000D5290000}"/>
    <cellStyle name="Normal 2 2 3 2 3 2 2 2 2 2 2" xfId="29517" xr:uid="{00000000-0005-0000-0000-0000D6290000}"/>
    <cellStyle name="Normal 2 2 3 2 3 2 2 2 2 3" xfId="21371" xr:uid="{00000000-0005-0000-0000-0000D7290000}"/>
    <cellStyle name="Normal 2 2 3 2 3 2 2 2 3" xfId="7890" xr:uid="{00000000-0005-0000-0000-0000D8290000}"/>
    <cellStyle name="Normal 2 2 3 2 3 2 2 2 3 2" xfId="16036" xr:uid="{00000000-0005-0000-0000-0000D9290000}"/>
    <cellStyle name="Normal 2 2 3 2 3 2 2 2 3 2 2" xfId="32332" xr:uid="{00000000-0005-0000-0000-0000DA290000}"/>
    <cellStyle name="Normal 2 2 3 2 3 2 2 2 3 3" xfId="24186" xr:uid="{00000000-0005-0000-0000-0000DB290000}"/>
    <cellStyle name="Normal 2 2 3 2 3 2 2 2 4" xfId="10737" xr:uid="{00000000-0005-0000-0000-0000DC290000}"/>
    <cellStyle name="Normal 2 2 3 2 3 2 2 2 4 2" xfId="27033" xr:uid="{00000000-0005-0000-0000-0000DD290000}"/>
    <cellStyle name="Normal 2 2 3 2 3 2 2 2 5" xfId="18887" xr:uid="{00000000-0005-0000-0000-0000DE290000}"/>
    <cellStyle name="Normal 2 2 3 2 3 2 2 3" xfId="3857" xr:uid="{00000000-0005-0000-0000-0000DF290000}"/>
    <cellStyle name="Normal 2 2 3 2 3 2 2 3 2" xfId="12003" xr:uid="{00000000-0005-0000-0000-0000E0290000}"/>
    <cellStyle name="Normal 2 2 3 2 3 2 2 3 2 2" xfId="28299" xr:uid="{00000000-0005-0000-0000-0000E1290000}"/>
    <cellStyle name="Normal 2 2 3 2 3 2 2 3 3" xfId="20153" xr:uid="{00000000-0005-0000-0000-0000E2290000}"/>
    <cellStyle name="Normal 2 2 3 2 3 2 2 4" xfId="6480" xr:uid="{00000000-0005-0000-0000-0000E3290000}"/>
    <cellStyle name="Normal 2 2 3 2 3 2 2 4 2" xfId="14626" xr:uid="{00000000-0005-0000-0000-0000E4290000}"/>
    <cellStyle name="Normal 2 2 3 2 3 2 2 4 2 2" xfId="30922" xr:uid="{00000000-0005-0000-0000-0000E5290000}"/>
    <cellStyle name="Normal 2 2 3 2 3 2 2 4 3" xfId="22776" xr:uid="{00000000-0005-0000-0000-0000E6290000}"/>
    <cellStyle name="Normal 2 2 3 2 3 2 2 5" xfId="9327" xr:uid="{00000000-0005-0000-0000-0000E7290000}"/>
    <cellStyle name="Normal 2 2 3 2 3 2 2 5 2" xfId="25623" xr:uid="{00000000-0005-0000-0000-0000E8290000}"/>
    <cellStyle name="Normal 2 2 3 2 3 2 2 6" xfId="17477" xr:uid="{00000000-0005-0000-0000-0000E9290000}"/>
    <cellStyle name="Normal 2 2 3 2 3 2 3" xfId="1886" xr:uid="{00000000-0005-0000-0000-0000EA290000}"/>
    <cellStyle name="Normal 2 2 3 2 3 2 3 2" xfId="4466" xr:uid="{00000000-0005-0000-0000-0000EB290000}"/>
    <cellStyle name="Normal 2 2 3 2 3 2 3 2 2" xfId="12612" xr:uid="{00000000-0005-0000-0000-0000EC290000}"/>
    <cellStyle name="Normal 2 2 3 2 3 2 3 2 2 2" xfId="28908" xr:uid="{00000000-0005-0000-0000-0000ED290000}"/>
    <cellStyle name="Normal 2 2 3 2 3 2 3 2 3" xfId="20762" xr:uid="{00000000-0005-0000-0000-0000EE290000}"/>
    <cellStyle name="Normal 2 2 3 2 3 2 3 3" xfId="7185" xr:uid="{00000000-0005-0000-0000-0000EF290000}"/>
    <cellStyle name="Normal 2 2 3 2 3 2 3 3 2" xfId="15331" xr:uid="{00000000-0005-0000-0000-0000F0290000}"/>
    <cellStyle name="Normal 2 2 3 2 3 2 3 3 2 2" xfId="31627" xr:uid="{00000000-0005-0000-0000-0000F1290000}"/>
    <cellStyle name="Normal 2 2 3 2 3 2 3 3 3" xfId="23481" xr:uid="{00000000-0005-0000-0000-0000F2290000}"/>
    <cellStyle name="Normal 2 2 3 2 3 2 3 4" xfId="10032" xr:uid="{00000000-0005-0000-0000-0000F3290000}"/>
    <cellStyle name="Normal 2 2 3 2 3 2 3 4 2" xfId="26328" xr:uid="{00000000-0005-0000-0000-0000F4290000}"/>
    <cellStyle name="Normal 2 2 3 2 3 2 3 5" xfId="18182" xr:uid="{00000000-0005-0000-0000-0000F5290000}"/>
    <cellStyle name="Normal 2 2 3 2 3 2 4" xfId="3248" xr:uid="{00000000-0005-0000-0000-0000F6290000}"/>
    <cellStyle name="Normal 2 2 3 2 3 2 4 2" xfId="11394" xr:uid="{00000000-0005-0000-0000-0000F7290000}"/>
    <cellStyle name="Normal 2 2 3 2 3 2 4 2 2" xfId="27690" xr:uid="{00000000-0005-0000-0000-0000F8290000}"/>
    <cellStyle name="Normal 2 2 3 2 3 2 4 3" xfId="19544" xr:uid="{00000000-0005-0000-0000-0000F9290000}"/>
    <cellStyle name="Normal 2 2 3 2 3 2 5" xfId="5775" xr:uid="{00000000-0005-0000-0000-0000FA290000}"/>
    <cellStyle name="Normal 2 2 3 2 3 2 5 2" xfId="13921" xr:uid="{00000000-0005-0000-0000-0000FB290000}"/>
    <cellStyle name="Normal 2 2 3 2 3 2 5 2 2" xfId="30217" xr:uid="{00000000-0005-0000-0000-0000FC290000}"/>
    <cellStyle name="Normal 2 2 3 2 3 2 5 3" xfId="22071" xr:uid="{00000000-0005-0000-0000-0000FD290000}"/>
    <cellStyle name="Normal 2 2 3 2 3 2 6" xfId="8622" xr:uid="{00000000-0005-0000-0000-0000FE290000}"/>
    <cellStyle name="Normal 2 2 3 2 3 2 6 2" xfId="24918" xr:uid="{00000000-0005-0000-0000-0000FF290000}"/>
    <cellStyle name="Normal 2 2 3 2 3 2 7" xfId="16772" xr:uid="{00000000-0005-0000-0000-0000002A0000}"/>
    <cellStyle name="Normal 2 2 3 2 3 3" xfId="837" xr:uid="{00000000-0005-0000-0000-0000012A0000}"/>
    <cellStyle name="Normal 2 2 3 2 3 3 2" xfId="2247" xr:uid="{00000000-0005-0000-0000-0000022A0000}"/>
    <cellStyle name="Normal 2 2 3 2 3 3 2 2" xfId="4779" xr:uid="{00000000-0005-0000-0000-0000032A0000}"/>
    <cellStyle name="Normal 2 2 3 2 3 3 2 2 2" xfId="12925" xr:uid="{00000000-0005-0000-0000-0000042A0000}"/>
    <cellStyle name="Normal 2 2 3 2 3 3 2 2 2 2" xfId="29221" xr:uid="{00000000-0005-0000-0000-0000052A0000}"/>
    <cellStyle name="Normal 2 2 3 2 3 3 2 2 3" xfId="21075" xr:uid="{00000000-0005-0000-0000-0000062A0000}"/>
    <cellStyle name="Normal 2 2 3 2 3 3 2 3" xfId="7546" xr:uid="{00000000-0005-0000-0000-0000072A0000}"/>
    <cellStyle name="Normal 2 2 3 2 3 3 2 3 2" xfId="15692" xr:uid="{00000000-0005-0000-0000-0000082A0000}"/>
    <cellStyle name="Normal 2 2 3 2 3 3 2 3 2 2" xfId="31988" xr:uid="{00000000-0005-0000-0000-0000092A0000}"/>
    <cellStyle name="Normal 2 2 3 2 3 3 2 3 3" xfId="23842" xr:uid="{00000000-0005-0000-0000-00000A2A0000}"/>
    <cellStyle name="Normal 2 2 3 2 3 3 2 4" xfId="10393" xr:uid="{00000000-0005-0000-0000-00000B2A0000}"/>
    <cellStyle name="Normal 2 2 3 2 3 3 2 4 2" xfId="26689" xr:uid="{00000000-0005-0000-0000-00000C2A0000}"/>
    <cellStyle name="Normal 2 2 3 2 3 3 2 5" xfId="18543" xr:uid="{00000000-0005-0000-0000-00000D2A0000}"/>
    <cellStyle name="Normal 2 2 3 2 3 3 3" xfId="3561" xr:uid="{00000000-0005-0000-0000-00000E2A0000}"/>
    <cellStyle name="Normal 2 2 3 2 3 3 3 2" xfId="11707" xr:uid="{00000000-0005-0000-0000-00000F2A0000}"/>
    <cellStyle name="Normal 2 2 3 2 3 3 3 2 2" xfId="28003" xr:uid="{00000000-0005-0000-0000-0000102A0000}"/>
    <cellStyle name="Normal 2 2 3 2 3 3 3 3" xfId="19857" xr:uid="{00000000-0005-0000-0000-0000112A0000}"/>
    <cellStyle name="Normal 2 2 3 2 3 3 4" xfId="6136" xr:uid="{00000000-0005-0000-0000-0000122A0000}"/>
    <cellStyle name="Normal 2 2 3 2 3 3 4 2" xfId="14282" xr:uid="{00000000-0005-0000-0000-0000132A0000}"/>
    <cellStyle name="Normal 2 2 3 2 3 3 4 2 2" xfId="30578" xr:uid="{00000000-0005-0000-0000-0000142A0000}"/>
    <cellStyle name="Normal 2 2 3 2 3 3 4 3" xfId="22432" xr:uid="{00000000-0005-0000-0000-0000152A0000}"/>
    <cellStyle name="Normal 2 2 3 2 3 3 5" xfId="8983" xr:uid="{00000000-0005-0000-0000-0000162A0000}"/>
    <cellStyle name="Normal 2 2 3 2 3 3 5 2" xfId="25279" xr:uid="{00000000-0005-0000-0000-0000172A0000}"/>
    <cellStyle name="Normal 2 2 3 2 3 3 6" xfId="17133" xr:uid="{00000000-0005-0000-0000-0000182A0000}"/>
    <cellStyle name="Normal 2 2 3 2 3 4" xfId="1542" xr:uid="{00000000-0005-0000-0000-0000192A0000}"/>
    <cellStyle name="Normal 2 2 3 2 3 4 2" xfId="4170" xr:uid="{00000000-0005-0000-0000-00001A2A0000}"/>
    <cellStyle name="Normal 2 2 3 2 3 4 2 2" xfId="12316" xr:uid="{00000000-0005-0000-0000-00001B2A0000}"/>
    <cellStyle name="Normal 2 2 3 2 3 4 2 2 2" xfId="28612" xr:uid="{00000000-0005-0000-0000-00001C2A0000}"/>
    <cellStyle name="Normal 2 2 3 2 3 4 2 3" xfId="20466" xr:uid="{00000000-0005-0000-0000-00001D2A0000}"/>
    <cellStyle name="Normal 2 2 3 2 3 4 3" xfId="6841" xr:uid="{00000000-0005-0000-0000-00001E2A0000}"/>
    <cellStyle name="Normal 2 2 3 2 3 4 3 2" xfId="14987" xr:uid="{00000000-0005-0000-0000-00001F2A0000}"/>
    <cellStyle name="Normal 2 2 3 2 3 4 3 2 2" xfId="31283" xr:uid="{00000000-0005-0000-0000-0000202A0000}"/>
    <cellStyle name="Normal 2 2 3 2 3 4 3 3" xfId="23137" xr:uid="{00000000-0005-0000-0000-0000212A0000}"/>
    <cellStyle name="Normal 2 2 3 2 3 4 4" xfId="9688" xr:uid="{00000000-0005-0000-0000-0000222A0000}"/>
    <cellStyle name="Normal 2 2 3 2 3 4 4 2" xfId="25984" xr:uid="{00000000-0005-0000-0000-0000232A0000}"/>
    <cellStyle name="Normal 2 2 3 2 3 4 5" xfId="17838" xr:uid="{00000000-0005-0000-0000-0000242A0000}"/>
    <cellStyle name="Normal 2 2 3 2 3 5" xfId="2952" xr:uid="{00000000-0005-0000-0000-0000252A0000}"/>
    <cellStyle name="Normal 2 2 3 2 3 5 2" xfId="11098" xr:uid="{00000000-0005-0000-0000-0000262A0000}"/>
    <cellStyle name="Normal 2 2 3 2 3 5 2 2" xfId="27394" xr:uid="{00000000-0005-0000-0000-0000272A0000}"/>
    <cellStyle name="Normal 2 2 3 2 3 5 3" xfId="19248" xr:uid="{00000000-0005-0000-0000-0000282A0000}"/>
    <cellStyle name="Normal 2 2 3 2 3 6" xfId="5431" xr:uid="{00000000-0005-0000-0000-0000292A0000}"/>
    <cellStyle name="Normal 2 2 3 2 3 6 2" xfId="13577" xr:uid="{00000000-0005-0000-0000-00002A2A0000}"/>
    <cellStyle name="Normal 2 2 3 2 3 6 2 2" xfId="29873" xr:uid="{00000000-0005-0000-0000-00002B2A0000}"/>
    <cellStyle name="Normal 2 2 3 2 3 6 3" xfId="21727" xr:uid="{00000000-0005-0000-0000-00002C2A0000}"/>
    <cellStyle name="Normal 2 2 3 2 3 7" xfId="8278" xr:uid="{00000000-0005-0000-0000-00002D2A0000}"/>
    <cellStyle name="Normal 2 2 3 2 3 7 2" xfId="24574" xr:uid="{00000000-0005-0000-0000-00002E2A0000}"/>
    <cellStyle name="Normal 2 2 3 2 3 8" xfId="16428" xr:uid="{00000000-0005-0000-0000-00002F2A0000}"/>
    <cellStyle name="Normal 2 2 3 2 4" xfId="215" xr:uid="{00000000-0005-0000-0000-0000302A0000}"/>
    <cellStyle name="Normal 2 2 3 2 4 2" xfId="559" xr:uid="{00000000-0005-0000-0000-0000312A0000}"/>
    <cellStyle name="Normal 2 2 3 2 4 2 2" xfId="1265" xr:uid="{00000000-0005-0000-0000-0000322A0000}"/>
    <cellStyle name="Normal 2 2 3 2 4 2 2 2" xfId="2675" xr:uid="{00000000-0005-0000-0000-0000332A0000}"/>
    <cellStyle name="Normal 2 2 3 2 4 2 2 2 2" xfId="5149" xr:uid="{00000000-0005-0000-0000-0000342A0000}"/>
    <cellStyle name="Normal 2 2 3 2 4 2 2 2 2 2" xfId="13295" xr:uid="{00000000-0005-0000-0000-0000352A0000}"/>
    <cellStyle name="Normal 2 2 3 2 4 2 2 2 2 2 2" xfId="29591" xr:uid="{00000000-0005-0000-0000-0000362A0000}"/>
    <cellStyle name="Normal 2 2 3 2 4 2 2 2 2 3" xfId="21445" xr:uid="{00000000-0005-0000-0000-0000372A0000}"/>
    <cellStyle name="Normal 2 2 3 2 4 2 2 2 3" xfId="7974" xr:uid="{00000000-0005-0000-0000-0000382A0000}"/>
    <cellStyle name="Normal 2 2 3 2 4 2 2 2 3 2" xfId="16120" xr:uid="{00000000-0005-0000-0000-0000392A0000}"/>
    <cellStyle name="Normal 2 2 3 2 4 2 2 2 3 2 2" xfId="32416" xr:uid="{00000000-0005-0000-0000-00003A2A0000}"/>
    <cellStyle name="Normal 2 2 3 2 4 2 2 2 3 3" xfId="24270" xr:uid="{00000000-0005-0000-0000-00003B2A0000}"/>
    <cellStyle name="Normal 2 2 3 2 4 2 2 2 4" xfId="10821" xr:uid="{00000000-0005-0000-0000-00003C2A0000}"/>
    <cellStyle name="Normal 2 2 3 2 4 2 2 2 4 2" xfId="27117" xr:uid="{00000000-0005-0000-0000-00003D2A0000}"/>
    <cellStyle name="Normal 2 2 3 2 4 2 2 2 5" xfId="18971" xr:uid="{00000000-0005-0000-0000-00003E2A0000}"/>
    <cellStyle name="Normal 2 2 3 2 4 2 2 3" xfId="3931" xr:uid="{00000000-0005-0000-0000-00003F2A0000}"/>
    <cellStyle name="Normal 2 2 3 2 4 2 2 3 2" xfId="12077" xr:uid="{00000000-0005-0000-0000-0000402A0000}"/>
    <cellStyle name="Normal 2 2 3 2 4 2 2 3 2 2" xfId="28373" xr:uid="{00000000-0005-0000-0000-0000412A0000}"/>
    <cellStyle name="Normal 2 2 3 2 4 2 2 3 3" xfId="20227" xr:uid="{00000000-0005-0000-0000-0000422A0000}"/>
    <cellStyle name="Normal 2 2 3 2 4 2 2 4" xfId="6564" xr:uid="{00000000-0005-0000-0000-0000432A0000}"/>
    <cellStyle name="Normal 2 2 3 2 4 2 2 4 2" xfId="14710" xr:uid="{00000000-0005-0000-0000-0000442A0000}"/>
    <cellStyle name="Normal 2 2 3 2 4 2 2 4 2 2" xfId="31006" xr:uid="{00000000-0005-0000-0000-0000452A0000}"/>
    <cellStyle name="Normal 2 2 3 2 4 2 2 4 3" xfId="22860" xr:uid="{00000000-0005-0000-0000-0000462A0000}"/>
    <cellStyle name="Normal 2 2 3 2 4 2 2 5" xfId="9411" xr:uid="{00000000-0005-0000-0000-0000472A0000}"/>
    <cellStyle name="Normal 2 2 3 2 4 2 2 5 2" xfId="25707" xr:uid="{00000000-0005-0000-0000-0000482A0000}"/>
    <cellStyle name="Normal 2 2 3 2 4 2 2 6" xfId="17561" xr:uid="{00000000-0005-0000-0000-0000492A0000}"/>
    <cellStyle name="Normal 2 2 3 2 4 2 3" xfId="1970" xr:uid="{00000000-0005-0000-0000-00004A2A0000}"/>
    <cellStyle name="Normal 2 2 3 2 4 2 3 2" xfId="4540" xr:uid="{00000000-0005-0000-0000-00004B2A0000}"/>
    <cellStyle name="Normal 2 2 3 2 4 2 3 2 2" xfId="12686" xr:uid="{00000000-0005-0000-0000-00004C2A0000}"/>
    <cellStyle name="Normal 2 2 3 2 4 2 3 2 2 2" xfId="28982" xr:uid="{00000000-0005-0000-0000-00004D2A0000}"/>
    <cellStyle name="Normal 2 2 3 2 4 2 3 2 3" xfId="20836" xr:uid="{00000000-0005-0000-0000-00004E2A0000}"/>
    <cellStyle name="Normal 2 2 3 2 4 2 3 3" xfId="7269" xr:uid="{00000000-0005-0000-0000-00004F2A0000}"/>
    <cellStyle name="Normal 2 2 3 2 4 2 3 3 2" xfId="15415" xr:uid="{00000000-0005-0000-0000-0000502A0000}"/>
    <cellStyle name="Normal 2 2 3 2 4 2 3 3 2 2" xfId="31711" xr:uid="{00000000-0005-0000-0000-0000512A0000}"/>
    <cellStyle name="Normal 2 2 3 2 4 2 3 3 3" xfId="23565" xr:uid="{00000000-0005-0000-0000-0000522A0000}"/>
    <cellStyle name="Normal 2 2 3 2 4 2 3 4" xfId="10116" xr:uid="{00000000-0005-0000-0000-0000532A0000}"/>
    <cellStyle name="Normal 2 2 3 2 4 2 3 4 2" xfId="26412" xr:uid="{00000000-0005-0000-0000-0000542A0000}"/>
    <cellStyle name="Normal 2 2 3 2 4 2 3 5" xfId="18266" xr:uid="{00000000-0005-0000-0000-0000552A0000}"/>
    <cellStyle name="Normal 2 2 3 2 4 2 4" xfId="3322" xr:uid="{00000000-0005-0000-0000-0000562A0000}"/>
    <cellStyle name="Normal 2 2 3 2 4 2 4 2" xfId="11468" xr:uid="{00000000-0005-0000-0000-0000572A0000}"/>
    <cellStyle name="Normal 2 2 3 2 4 2 4 2 2" xfId="27764" xr:uid="{00000000-0005-0000-0000-0000582A0000}"/>
    <cellStyle name="Normal 2 2 3 2 4 2 4 3" xfId="19618" xr:uid="{00000000-0005-0000-0000-0000592A0000}"/>
    <cellStyle name="Normal 2 2 3 2 4 2 5" xfId="5859" xr:uid="{00000000-0005-0000-0000-00005A2A0000}"/>
    <cellStyle name="Normal 2 2 3 2 4 2 5 2" xfId="14005" xr:uid="{00000000-0005-0000-0000-00005B2A0000}"/>
    <cellStyle name="Normal 2 2 3 2 4 2 5 2 2" xfId="30301" xr:uid="{00000000-0005-0000-0000-00005C2A0000}"/>
    <cellStyle name="Normal 2 2 3 2 4 2 5 3" xfId="22155" xr:uid="{00000000-0005-0000-0000-00005D2A0000}"/>
    <cellStyle name="Normal 2 2 3 2 4 2 6" xfId="8706" xr:uid="{00000000-0005-0000-0000-00005E2A0000}"/>
    <cellStyle name="Normal 2 2 3 2 4 2 6 2" xfId="25002" xr:uid="{00000000-0005-0000-0000-00005F2A0000}"/>
    <cellStyle name="Normal 2 2 3 2 4 2 7" xfId="16856" xr:uid="{00000000-0005-0000-0000-0000602A0000}"/>
    <cellStyle name="Normal 2 2 3 2 4 3" xfId="921" xr:uid="{00000000-0005-0000-0000-0000612A0000}"/>
    <cellStyle name="Normal 2 2 3 2 4 3 2" xfId="2331" xr:uid="{00000000-0005-0000-0000-0000622A0000}"/>
    <cellStyle name="Normal 2 2 3 2 4 3 2 2" xfId="4853" xr:uid="{00000000-0005-0000-0000-0000632A0000}"/>
    <cellStyle name="Normal 2 2 3 2 4 3 2 2 2" xfId="12999" xr:uid="{00000000-0005-0000-0000-0000642A0000}"/>
    <cellStyle name="Normal 2 2 3 2 4 3 2 2 2 2" xfId="29295" xr:uid="{00000000-0005-0000-0000-0000652A0000}"/>
    <cellStyle name="Normal 2 2 3 2 4 3 2 2 3" xfId="21149" xr:uid="{00000000-0005-0000-0000-0000662A0000}"/>
    <cellStyle name="Normal 2 2 3 2 4 3 2 3" xfId="7630" xr:uid="{00000000-0005-0000-0000-0000672A0000}"/>
    <cellStyle name="Normal 2 2 3 2 4 3 2 3 2" xfId="15776" xr:uid="{00000000-0005-0000-0000-0000682A0000}"/>
    <cellStyle name="Normal 2 2 3 2 4 3 2 3 2 2" xfId="32072" xr:uid="{00000000-0005-0000-0000-0000692A0000}"/>
    <cellStyle name="Normal 2 2 3 2 4 3 2 3 3" xfId="23926" xr:uid="{00000000-0005-0000-0000-00006A2A0000}"/>
    <cellStyle name="Normal 2 2 3 2 4 3 2 4" xfId="10477" xr:uid="{00000000-0005-0000-0000-00006B2A0000}"/>
    <cellStyle name="Normal 2 2 3 2 4 3 2 4 2" xfId="26773" xr:uid="{00000000-0005-0000-0000-00006C2A0000}"/>
    <cellStyle name="Normal 2 2 3 2 4 3 2 5" xfId="18627" xr:uid="{00000000-0005-0000-0000-00006D2A0000}"/>
    <cellStyle name="Normal 2 2 3 2 4 3 3" xfId="3635" xr:uid="{00000000-0005-0000-0000-00006E2A0000}"/>
    <cellStyle name="Normal 2 2 3 2 4 3 3 2" xfId="11781" xr:uid="{00000000-0005-0000-0000-00006F2A0000}"/>
    <cellStyle name="Normal 2 2 3 2 4 3 3 2 2" xfId="28077" xr:uid="{00000000-0005-0000-0000-0000702A0000}"/>
    <cellStyle name="Normal 2 2 3 2 4 3 3 3" xfId="19931" xr:uid="{00000000-0005-0000-0000-0000712A0000}"/>
    <cellStyle name="Normal 2 2 3 2 4 3 4" xfId="6220" xr:uid="{00000000-0005-0000-0000-0000722A0000}"/>
    <cellStyle name="Normal 2 2 3 2 4 3 4 2" xfId="14366" xr:uid="{00000000-0005-0000-0000-0000732A0000}"/>
    <cellStyle name="Normal 2 2 3 2 4 3 4 2 2" xfId="30662" xr:uid="{00000000-0005-0000-0000-0000742A0000}"/>
    <cellStyle name="Normal 2 2 3 2 4 3 4 3" xfId="22516" xr:uid="{00000000-0005-0000-0000-0000752A0000}"/>
    <cellStyle name="Normal 2 2 3 2 4 3 5" xfId="9067" xr:uid="{00000000-0005-0000-0000-0000762A0000}"/>
    <cellStyle name="Normal 2 2 3 2 4 3 5 2" xfId="25363" xr:uid="{00000000-0005-0000-0000-0000772A0000}"/>
    <cellStyle name="Normal 2 2 3 2 4 3 6" xfId="17217" xr:uid="{00000000-0005-0000-0000-0000782A0000}"/>
    <cellStyle name="Normal 2 2 3 2 4 4" xfId="1626" xr:uid="{00000000-0005-0000-0000-0000792A0000}"/>
    <cellStyle name="Normal 2 2 3 2 4 4 2" xfId="4244" xr:uid="{00000000-0005-0000-0000-00007A2A0000}"/>
    <cellStyle name="Normal 2 2 3 2 4 4 2 2" xfId="12390" xr:uid="{00000000-0005-0000-0000-00007B2A0000}"/>
    <cellStyle name="Normal 2 2 3 2 4 4 2 2 2" xfId="28686" xr:uid="{00000000-0005-0000-0000-00007C2A0000}"/>
    <cellStyle name="Normal 2 2 3 2 4 4 2 3" xfId="20540" xr:uid="{00000000-0005-0000-0000-00007D2A0000}"/>
    <cellStyle name="Normal 2 2 3 2 4 4 3" xfId="6925" xr:uid="{00000000-0005-0000-0000-00007E2A0000}"/>
    <cellStyle name="Normal 2 2 3 2 4 4 3 2" xfId="15071" xr:uid="{00000000-0005-0000-0000-00007F2A0000}"/>
    <cellStyle name="Normal 2 2 3 2 4 4 3 2 2" xfId="31367" xr:uid="{00000000-0005-0000-0000-0000802A0000}"/>
    <cellStyle name="Normal 2 2 3 2 4 4 3 3" xfId="23221" xr:uid="{00000000-0005-0000-0000-0000812A0000}"/>
    <cellStyle name="Normal 2 2 3 2 4 4 4" xfId="9772" xr:uid="{00000000-0005-0000-0000-0000822A0000}"/>
    <cellStyle name="Normal 2 2 3 2 4 4 4 2" xfId="26068" xr:uid="{00000000-0005-0000-0000-0000832A0000}"/>
    <cellStyle name="Normal 2 2 3 2 4 4 5" xfId="17922" xr:uid="{00000000-0005-0000-0000-0000842A0000}"/>
    <cellStyle name="Normal 2 2 3 2 4 5" xfId="3026" xr:uid="{00000000-0005-0000-0000-0000852A0000}"/>
    <cellStyle name="Normal 2 2 3 2 4 5 2" xfId="11172" xr:uid="{00000000-0005-0000-0000-0000862A0000}"/>
    <cellStyle name="Normal 2 2 3 2 4 5 2 2" xfId="27468" xr:uid="{00000000-0005-0000-0000-0000872A0000}"/>
    <cellStyle name="Normal 2 2 3 2 4 5 3" xfId="19322" xr:uid="{00000000-0005-0000-0000-0000882A0000}"/>
    <cellStyle name="Normal 2 2 3 2 4 6" xfId="5515" xr:uid="{00000000-0005-0000-0000-0000892A0000}"/>
    <cellStyle name="Normal 2 2 3 2 4 6 2" xfId="13661" xr:uid="{00000000-0005-0000-0000-00008A2A0000}"/>
    <cellStyle name="Normal 2 2 3 2 4 6 2 2" xfId="29957" xr:uid="{00000000-0005-0000-0000-00008B2A0000}"/>
    <cellStyle name="Normal 2 2 3 2 4 6 3" xfId="21811" xr:uid="{00000000-0005-0000-0000-00008C2A0000}"/>
    <cellStyle name="Normal 2 2 3 2 4 7" xfId="8362" xr:uid="{00000000-0005-0000-0000-00008D2A0000}"/>
    <cellStyle name="Normal 2 2 3 2 4 7 2" xfId="24658" xr:uid="{00000000-0005-0000-0000-00008E2A0000}"/>
    <cellStyle name="Normal 2 2 3 2 4 8" xfId="16512" xr:uid="{00000000-0005-0000-0000-00008F2A0000}"/>
    <cellStyle name="Normal 2 2 3 2 5" xfId="295" xr:uid="{00000000-0005-0000-0000-0000902A0000}"/>
    <cellStyle name="Normal 2 2 3 2 5 2" xfId="639" xr:uid="{00000000-0005-0000-0000-0000912A0000}"/>
    <cellStyle name="Normal 2 2 3 2 5 2 2" xfId="1345" xr:uid="{00000000-0005-0000-0000-0000922A0000}"/>
    <cellStyle name="Normal 2 2 3 2 5 2 2 2" xfId="2755" xr:uid="{00000000-0005-0000-0000-0000932A0000}"/>
    <cellStyle name="Normal 2 2 3 2 5 2 2 2 2" xfId="5223" xr:uid="{00000000-0005-0000-0000-0000942A0000}"/>
    <cellStyle name="Normal 2 2 3 2 5 2 2 2 2 2" xfId="13369" xr:uid="{00000000-0005-0000-0000-0000952A0000}"/>
    <cellStyle name="Normal 2 2 3 2 5 2 2 2 2 2 2" xfId="29665" xr:uid="{00000000-0005-0000-0000-0000962A0000}"/>
    <cellStyle name="Normal 2 2 3 2 5 2 2 2 2 3" xfId="21519" xr:uid="{00000000-0005-0000-0000-0000972A0000}"/>
    <cellStyle name="Normal 2 2 3 2 5 2 2 2 3" xfId="8054" xr:uid="{00000000-0005-0000-0000-0000982A0000}"/>
    <cellStyle name="Normal 2 2 3 2 5 2 2 2 3 2" xfId="16200" xr:uid="{00000000-0005-0000-0000-0000992A0000}"/>
    <cellStyle name="Normal 2 2 3 2 5 2 2 2 3 2 2" xfId="32496" xr:uid="{00000000-0005-0000-0000-00009A2A0000}"/>
    <cellStyle name="Normal 2 2 3 2 5 2 2 2 3 3" xfId="24350" xr:uid="{00000000-0005-0000-0000-00009B2A0000}"/>
    <cellStyle name="Normal 2 2 3 2 5 2 2 2 4" xfId="10901" xr:uid="{00000000-0005-0000-0000-00009C2A0000}"/>
    <cellStyle name="Normal 2 2 3 2 5 2 2 2 4 2" xfId="27197" xr:uid="{00000000-0005-0000-0000-00009D2A0000}"/>
    <cellStyle name="Normal 2 2 3 2 5 2 2 2 5" xfId="19051" xr:uid="{00000000-0005-0000-0000-00009E2A0000}"/>
    <cellStyle name="Normal 2 2 3 2 5 2 2 3" xfId="4005" xr:uid="{00000000-0005-0000-0000-00009F2A0000}"/>
    <cellStyle name="Normal 2 2 3 2 5 2 2 3 2" xfId="12151" xr:uid="{00000000-0005-0000-0000-0000A02A0000}"/>
    <cellStyle name="Normal 2 2 3 2 5 2 2 3 2 2" xfId="28447" xr:uid="{00000000-0005-0000-0000-0000A12A0000}"/>
    <cellStyle name="Normal 2 2 3 2 5 2 2 3 3" xfId="20301" xr:uid="{00000000-0005-0000-0000-0000A22A0000}"/>
    <cellStyle name="Normal 2 2 3 2 5 2 2 4" xfId="6644" xr:uid="{00000000-0005-0000-0000-0000A32A0000}"/>
    <cellStyle name="Normal 2 2 3 2 5 2 2 4 2" xfId="14790" xr:uid="{00000000-0005-0000-0000-0000A42A0000}"/>
    <cellStyle name="Normal 2 2 3 2 5 2 2 4 2 2" xfId="31086" xr:uid="{00000000-0005-0000-0000-0000A52A0000}"/>
    <cellStyle name="Normal 2 2 3 2 5 2 2 4 3" xfId="22940" xr:uid="{00000000-0005-0000-0000-0000A62A0000}"/>
    <cellStyle name="Normal 2 2 3 2 5 2 2 5" xfId="9491" xr:uid="{00000000-0005-0000-0000-0000A72A0000}"/>
    <cellStyle name="Normal 2 2 3 2 5 2 2 5 2" xfId="25787" xr:uid="{00000000-0005-0000-0000-0000A82A0000}"/>
    <cellStyle name="Normal 2 2 3 2 5 2 2 6" xfId="17641" xr:uid="{00000000-0005-0000-0000-0000A92A0000}"/>
    <cellStyle name="Normal 2 2 3 2 5 2 3" xfId="2050" xr:uid="{00000000-0005-0000-0000-0000AA2A0000}"/>
    <cellStyle name="Normal 2 2 3 2 5 2 3 2" xfId="4614" xr:uid="{00000000-0005-0000-0000-0000AB2A0000}"/>
    <cellStyle name="Normal 2 2 3 2 5 2 3 2 2" xfId="12760" xr:uid="{00000000-0005-0000-0000-0000AC2A0000}"/>
    <cellStyle name="Normal 2 2 3 2 5 2 3 2 2 2" xfId="29056" xr:uid="{00000000-0005-0000-0000-0000AD2A0000}"/>
    <cellStyle name="Normal 2 2 3 2 5 2 3 2 3" xfId="20910" xr:uid="{00000000-0005-0000-0000-0000AE2A0000}"/>
    <cellStyle name="Normal 2 2 3 2 5 2 3 3" xfId="7349" xr:uid="{00000000-0005-0000-0000-0000AF2A0000}"/>
    <cellStyle name="Normal 2 2 3 2 5 2 3 3 2" xfId="15495" xr:uid="{00000000-0005-0000-0000-0000B02A0000}"/>
    <cellStyle name="Normal 2 2 3 2 5 2 3 3 2 2" xfId="31791" xr:uid="{00000000-0005-0000-0000-0000B12A0000}"/>
    <cellStyle name="Normal 2 2 3 2 5 2 3 3 3" xfId="23645" xr:uid="{00000000-0005-0000-0000-0000B22A0000}"/>
    <cellStyle name="Normal 2 2 3 2 5 2 3 4" xfId="10196" xr:uid="{00000000-0005-0000-0000-0000B32A0000}"/>
    <cellStyle name="Normal 2 2 3 2 5 2 3 4 2" xfId="26492" xr:uid="{00000000-0005-0000-0000-0000B42A0000}"/>
    <cellStyle name="Normal 2 2 3 2 5 2 3 5" xfId="18346" xr:uid="{00000000-0005-0000-0000-0000B52A0000}"/>
    <cellStyle name="Normal 2 2 3 2 5 2 4" xfId="3396" xr:uid="{00000000-0005-0000-0000-0000B62A0000}"/>
    <cellStyle name="Normal 2 2 3 2 5 2 4 2" xfId="11542" xr:uid="{00000000-0005-0000-0000-0000B72A0000}"/>
    <cellStyle name="Normal 2 2 3 2 5 2 4 2 2" xfId="27838" xr:uid="{00000000-0005-0000-0000-0000B82A0000}"/>
    <cellStyle name="Normal 2 2 3 2 5 2 4 3" xfId="19692" xr:uid="{00000000-0005-0000-0000-0000B92A0000}"/>
    <cellStyle name="Normal 2 2 3 2 5 2 5" xfId="5939" xr:uid="{00000000-0005-0000-0000-0000BA2A0000}"/>
    <cellStyle name="Normal 2 2 3 2 5 2 5 2" xfId="14085" xr:uid="{00000000-0005-0000-0000-0000BB2A0000}"/>
    <cellStyle name="Normal 2 2 3 2 5 2 5 2 2" xfId="30381" xr:uid="{00000000-0005-0000-0000-0000BC2A0000}"/>
    <cellStyle name="Normal 2 2 3 2 5 2 5 3" xfId="22235" xr:uid="{00000000-0005-0000-0000-0000BD2A0000}"/>
    <cellStyle name="Normal 2 2 3 2 5 2 6" xfId="8786" xr:uid="{00000000-0005-0000-0000-0000BE2A0000}"/>
    <cellStyle name="Normal 2 2 3 2 5 2 6 2" xfId="25082" xr:uid="{00000000-0005-0000-0000-0000BF2A0000}"/>
    <cellStyle name="Normal 2 2 3 2 5 2 7" xfId="16936" xr:uid="{00000000-0005-0000-0000-0000C02A0000}"/>
    <cellStyle name="Normal 2 2 3 2 5 3" xfId="1001" xr:uid="{00000000-0005-0000-0000-0000C12A0000}"/>
    <cellStyle name="Normal 2 2 3 2 5 3 2" xfId="2411" xr:uid="{00000000-0005-0000-0000-0000C22A0000}"/>
    <cellStyle name="Normal 2 2 3 2 5 3 2 2" xfId="4927" xr:uid="{00000000-0005-0000-0000-0000C32A0000}"/>
    <cellStyle name="Normal 2 2 3 2 5 3 2 2 2" xfId="13073" xr:uid="{00000000-0005-0000-0000-0000C42A0000}"/>
    <cellStyle name="Normal 2 2 3 2 5 3 2 2 2 2" xfId="29369" xr:uid="{00000000-0005-0000-0000-0000C52A0000}"/>
    <cellStyle name="Normal 2 2 3 2 5 3 2 2 3" xfId="21223" xr:uid="{00000000-0005-0000-0000-0000C62A0000}"/>
    <cellStyle name="Normal 2 2 3 2 5 3 2 3" xfId="7710" xr:uid="{00000000-0005-0000-0000-0000C72A0000}"/>
    <cellStyle name="Normal 2 2 3 2 5 3 2 3 2" xfId="15856" xr:uid="{00000000-0005-0000-0000-0000C82A0000}"/>
    <cellStyle name="Normal 2 2 3 2 5 3 2 3 2 2" xfId="32152" xr:uid="{00000000-0005-0000-0000-0000C92A0000}"/>
    <cellStyle name="Normal 2 2 3 2 5 3 2 3 3" xfId="24006" xr:uid="{00000000-0005-0000-0000-0000CA2A0000}"/>
    <cellStyle name="Normal 2 2 3 2 5 3 2 4" xfId="10557" xr:uid="{00000000-0005-0000-0000-0000CB2A0000}"/>
    <cellStyle name="Normal 2 2 3 2 5 3 2 4 2" xfId="26853" xr:uid="{00000000-0005-0000-0000-0000CC2A0000}"/>
    <cellStyle name="Normal 2 2 3 2 5 3 2 5" xfId="18707" xr:uid="{00000000-0005-0000-0000-0000CD2A0000}"/>
    <cellStyle name="Normal 2 2 3 2 5 3 3" xfId="3709" xr:uid="{00000000-0005-0000-0000-0000CE2A0000}"/>
    <cellStyle name="Normal 2 2 3 2 5 3 3 2" xfId="11855" xr:uid="{00000000-0005-0000-0000-0000CF2A0000}"/>
    <cellStyle name="Normal 2 2 3 2 5 3 3 2 2" xfId="28151" xr:uid="{00000000-0005-0000-0000-0000D02A0000}"/>
    <cellStyle name="Normal 2 2 3 2 5 3 3 3" xfId="20005" xr:uid="{00000000-0005-0000-0000-0000D12A0000}"/>
    <cellStyle name="Normal 2 2 3 2 5 3 4" xfId="6300" xr:uid="{00000000-0005-0000-0000-0000D22A0000}"/>
    <cellStyle name="Normal 2 2 3 2 5 3 4 2" xfId="14446" xr:uid="{00000000-0005-0000-0000-0000D32A0000}"/>
    <cellStyle name="Normal 2 2 3 2 5 3 4 2 2" xfId="30742" xr:uid="{00000000-0005-0000-0000-0000D42A0000}"/>
    <cellStyle name="Normal 2 2 3 2 5 3 4 3" xfId="22596" xr:uid="{00000000-0005-0000-0000-0000D52A0000}"/>
    <cellStyle name="Normal 2 2 3 2 5 3 5" xfId="9147" xr:uid="{00000000-0005-0000-0000-0000D62A0000}"/>
    <cellStyle name="Normal 2 2 3 2 5 3 5 2" xfId="25443" xr:uid="{00000000-0005-0000-0000-0000D72A0000}"/>
    <cellStyle name="Normal 2 2 3 2 5 3 6" xfId="17297" xr:uid="{00000000-0005-0000-0000-0000D82A0000}"/>
    <cellStyle name="Normal 2 2 3 2 5 4" xfId="1706" xr:uid="{00000000-0005-0000-0000-0000D92A0000}"/>
    <cellStyle name="Normal 2 2 3 2 5 4 2" xfId="4318" xr:uid="{00000000-0005-0000-0000-0000DA2A0000}"/>
    <cellStyle name="Normal 2 2 3 2 5 4 2 2" xfId="12464" xr:uid="{00000000-0005-0000-0000-0000DB2A0000}"/>
    <cellStyle name="Normal 2 2 3 2 5 4 2 2 2" xfId="28760" xr:uid="{00000000-0005-0000-0000-0000DC2A0000}"/>
    <cellStyle name="Normal 2 2 3 2 5 4 2 3" xfId="20614" xr:uid="{00000000-0005-0000-0000-0000DD2A0000}"/>
    <cellStyle name="Normal 2 2 3 2 5 4 3" xfId="7005" xr:uid="{00000000-0005-0000-0000-0000DE2A0000}"/>
    <cellStyle name="Normal 2 2 3 2 5 4 3 2" xfId="15151" xr:uid="{00000000-0005-0000-0000-0000DF2A0000}"/>
    <cellStyle name="Normal 2 2 3 2 5 4 3 2 2" xfId="31447" xr:uid="{00000000-0005-0000-0000-0000E02A0000}"/>
    <cellStyle name="Normal 2 2 3 2 5 4 3 3" xfId="23301" xr:uid="{00000000-0005-0000-0000-0000E12A0000}"/>
    <cellStyle name="Normal 2 2 3 2 5 4 4" xfId="9852" xr:uid="{00000000-0005-0000-0000-0000E22A0000}"/>
    <cellStyle name="Normal 2 2 3 2 5 4 4 2" xfId="26148" xr:uid="{00000000-0005-0000-0000-0000E32A0000}"/>
    <cellStyle name="Normal 2 2 3 2 5 4 5" xfId="18002" xr:uid="{00000000-0005-0000-0000-0000E42A0000}"/>
    <cellStyle name="Normal 2 2 3 2 5 5" xfId="3100" xr:uid="{00000000-0005-0000-0000-0000E52A0000}"/>
    <cellStyle name="Normal 2 2 3 2 5 5 2" xfId="11246" xr:uid="{00000000-0005-0000-0000-0000E62A0000}"/>
    <cellStyle name="Normal 2 2 3 2 5 5 2 2" xfId="27542" xr:uid="{00000000-0005-0000-0000-0000E72A0000}"/>
    <cellStyle name="Normal 2 2 3 2 5 5 3" xfId="19396" xr:uid="{00000000-0005-0000-0000-0000E82A0000}"/>
    <cellStyle name="Normal 2 2 3 2 5 6" xfId="5595" xr:uid="{00000000-0005-0000-0000-0000E92A0000}"/>
    <cellStyle name="Normal 2 2 3 2 5 6 2" xfId="13741" xr:uid="{00000000-0005-0000-0000-0000EA2A0000}"/>
    <cellStyle name="Normal 2 2 3 2 5 6 2 2" xfId="30037" xr:uid="{00000000-0005-0000-0000-0000EB2A0000}"/>
    <cellStyle name="Normal 2 2 3 2 5 6 3" xfId="21891" xr:uid="{00000000-0005-0000-0000-0000EC2A0000}"/>
    <cellStyle name="Normal 2 2 3 2 5 7" xfId="8442" xr:uid="{00000000-0005-0000-0000-0000ED2A0000}"/>
    <cellStyle name="Normal 2 2 3 2 5 7 2" xfId="24738" xr:uid="{00000000-0005-0000-0000-0000EE2A0000}"/>
    <cellStyle name="Normal 2 2 3 2 5 8" xfId="16592" xr:uid="{00000000-0005-0000-0000-0000EF2A0000}"/>
    <cellStyle name="Normal 2 2 3 2 6" xfId="385" xr:uid="{00000000-0005-0000-0000-0000F02A0000}"/>
    <cellStyle name="Normal 2 2 3 2 6 2" xfId="1091" xr:uid="{00000000-0005-0000-0000-0000F12A0000}"/>
    <cellStyle name="Normal 2 2 3 2 6 2 2" xfId="2501" xr:uid="{00000000-0005-0000-0000-0000F22A0000}"/>
    <cellStyle name="Normal 2 2 3 2 6 2 2 2" xfId="5001" xr:uid="{00000000-0005-0000-0000-0000F32A0000}"/>
    <cellStyle name="Normal 2 2 3 2 6 2 2 2 2" xfId="13147" xr:uid="{00000000-0005-0000-0000-0000F42A0000}"/>
    <cellStyle name="Normal 2 2 3 2 6 2 2 2 2 2" xfId="29443" xr:uid="{00000000-0005-0000-0000-0000F52A0000}"/>
    <cellStyle name="Normal 2 2 3 2 6 2 2 2 3" xfId="21297" xr:uid="{00000000-0005-0000-0000-0000F62A0000}"/>
    <cellStyle name="Normal 2 2 3 2 6 2 2 3" xfId="7800" xr:uid="{00000000-0005-0000-0000-0000F72A0000}"/>
    <cellStyle name="Normal 2 2 3 2 6 2 2 3 2" xfId="15946" xr:uid="{00000000-0005-0000-0000-0000F82A0000}"/>
    <cellStyle name="Normal 2 2 3 2 6 2 2 3 2 2" xfId="32242" xr:uid="{00000000-0005-0000-0000-0000F92A0000}"/>
    <cellStyle name="Normal 2 2 3 2 6 2 2 3 3" xfId="24096" xr:uid="{00000000-0005-0000-0000-0000FA2A0000}"/>
    <cellStyle name="Normal 2 2 3 2 6 2 2 4" xfId="10647" xr:uid="{00000000-0005-0000-0000-0000FB2A0000}"/>
    <cellStyle name="Normal 2 2 3 2 6 2 2 4 2" xfId="26943" xr:uid="{00000000-0005-0000-0000-0000FC2A0000}"/>
    <cellStyle name="Normal 2 2 3 2 6 2 2 5" xfId="18797" xr:uid="{00000000-0005-0000-0000-0000FD2A0000}"/>
    <cellStyle name="Normal 2 2 3 2 6 2 3" xfId="3783" xr:uid="{00000000-0005-0000-0000-0000FE2A0000}"/>
    <cellStyle name="Normal 2 2 3 2 6 2 3 2" xfId="11929" xr:uid="{00000000-0005-0000-0000-0000FF2A0000}"/>
    <cellStyle name="Normal 2 2 3 2 6 2 3 2 2" xfId="28225" xr:uid="{00000000-0005-0000-0000-0000002B0000}"/>
    <cellStyle name="Normal 2 2 3 2 6 2 3 3" xfId="20079" xr:uid="{00000000-0005-0000-0000-0000012B0000}"/>
    <cellStyle name="Normal 2 2 3 2 6 2 4" xfId="6390" xr:uid="{00000000-0005-0000-0000-0000022B0000}"/>
    <cellStyle name="Normal 2 2 3 2 6 2 4 2" xfId="14536" xr:uid="{00000000-0005-0000-0000-0000032B0000}"/>
    <cellStyle name="Normal 2 2 3 2 6 2 4 2 2" xfId="30832" xr:uid="{00000000-0005-0000-0000-0000042B0000}"/>
    <cellStyle name="Normal 2 2 3 2 6 2 4 3" xfId="22686" xr:uid="{00000000-0005-0000-0000-0000052B0000}"/>
    <cellStyle name="Normal 2 2 3 2 6 2 5" xfId="9237" xr:uid="{00000000-0005-0000-0000-0000062B0000}"/>
    <cellStyle name="Normal 2 2 3 2 6 2 5 2" xfId="25533" xr:uid="{00000000-0005-0000-0000-0000072B0000}"/>
    <cellStyle name="Normal 2 2 3 2 6 2 6" xfId="17387" xr:uid="{00000000-0005-0000-0000-0000082B0000}"/>
    <cellStyle name="Normal 2 2 3 2 6 3" xfId="1796" xr:uid="{00000000-0005-0000-0000-0000092B0000}"/>
    <cellStyle name="Normal 2 2 3 2 6 3 2" xfId="4392" xr:uid="{00000000-0005-0000-0000-00000A2B0000}"/>
    <cellStyle name="Normal 2 2 3 2 6 3 2 2" xfId="12538" xr:uid="{00000000-0005-0000-0000-00000B2B0000}"/>
    <cellStyle name="Normal 2 2 3 2 6 3 2 2 2" xfId="28834" xr:uid="{00000000-0005-0000-0000-00000C2B0000}"/>
    <cellStyle name="Normal 2 2 3 2 6 3 2 3" xfId="20688" xr:uid="{00000000-0005-0000-0000-00000D2B0000}"/>
    <cellStyle name="Normal 2 2 3 2 6 3 3" xfId="7095" xr:uid="{00000000-0005-0000-0000-00000E2B0000}"/>
    <cellStyle name="Normal 2 2 3 2 6 3 3 2" xfId="15241" xr:uid="{00000000-0005-0000-0000-00000F2B0000}"/>
    <cellStyle name="Normal 2 2 3 2 6 3 3 2 2" xfId="31537" xr:uid="{00000000-0005-0000-0000-0000102B0000}"/>
    <cellStyle name="Normal 2 2 3 2 6 3 3 3" xfId="23391" xr:uid="{00000000-0005-0000-0000-0000112B0000}"/>
    <cellStyle name="Normal 2 2 3 2 6 3 4" xfId="9942" xr:uid="{00000000-0005-0000-0000-0000122B0000}"/>
    <cellStyle name="Normal 2 2 3 2 6 3 4 2" xfId="26238" xr:uid="{00000000-0005-0000-0000-0000132B0000}"/>
    <cellStyle name="Normal 2 2 3 2 6 3 5" xfId="18092" xr:uid="{00000000-0005-0000-0000-0000142B0000}"/>
    <cellStyle name="Normal 2 2 3 2 6 4" xfId="3174" xr:uid="{00000000-0005-0000-0000-0000152B0000}"/>
    <cellStyle name="Normal 2 2 3 2 6 4 2" xfId="11320" xr:uid="{00000000-0005-0000-0000-0000162B0000}"/>
    <cellStyle name="Normal 2 2 3 2 6 4 2 2" xfId="27616" xr:uid="{00000000-0005-0000-0000-0000172B0000}"/>
    <cellStyle name="Normal 2 2 3 2 6 4 3" xfId="19470" xr:uid="{00000000-0005-0000-0000-0000182B0000}"/>
    <cellStyle name="Normal 2 2 3 2 6 5" xfId="5685" xr:uid="{00000000-0005-0000-0000-0000192B0000}"/>
    <cellStyle name="Normal 2 2 3 2 6 5 2" xfId="13831" xr:uid="{00000000-0005-0000-0000-00001A2B0000}"/>
    <cellStyle name="Normal 2 2 3 2 6 5 2 2" xfId="30127" xr:uid="{00000000-0005-0000-0000-00001B2B0000}"/>
    <cellStyle name="Normal 2 2 3 2 6 5 3" xfId="21981" xr:uid="{00000000-0005-0000-0000-00001C2B0000}"/>
    <cellStyle name="Normal 2 2 3 2 6 6" xfId="8532" xr:uid="{00000000-0005-0000-0000-00001D2B0000}"/>
    <cellStyle name="Normal 2 2 3 2 6 6 2" xfId="24828" xr:uid="{00000000-0005-0000-0000-00001E2B0000}"/>
    <cellStyle name="Normal 2 2 3 2 6 7" xfId="16682" xr:uid="{00000000-0005-0000-0000-00001F2B0000}"/>
    <cellStyle name="Normal 2 2 3 2 7" xfId="747" xr:uid="{00000000-0005-0000-0000-0000202B0000}"/>
    <cellStyle name="Normal 2 2 3 2 7 2" xfId="2157" xr:uid="{00000000-0005-0000-0000-0000212B0000}"/>
    <cellStyle name="Normal 2 2 3 2 7 2 2" xfId="4705" xr:uid="{00000000-0005-0000-0000-0000222B0000}"/>
    <cellStyle name="Normal 2 2 3 2 7 2 2 2" xfId="12851" xr:uid="{00000000-0005-0000-0000-0000232B0000}"/>
    <cellStyle name="Normal 2 2 3 2 7 2 2 2 2" xfId="29147" xr:uid="{00000000-0005-0000-0000-0000242B0000}"/>
    <cellStyle name="Normal 2 2 3 2 7 2 2 3" xfId="21001" xr:uid="{00000000-0005-0000-0000-0000252B0000}"/>
    <cellStyle name="Normal 2 2 3 2 7 2 3" xfId="7456" xr:uid="{00000000-0005-0000-0000-0000262B0000}"/>
    <cellStyle name="Normal 2 2 3 2 7 2 3 2" xfId="15602" xr:uid="{00000000-0005-0000-0000-0000272B0000}"/>
    <cellStyle name="Normal 2 2 3 2 7 2 3 2 2" xfId="31898" xr:uid="{00000000-0005-0000-0000-0000282B0000}"/>
    <cellStyle name="Normal 2 2 3 2 7 2 3 3" xfId="23752" xr:uid="{00000000-0005-0000-0000-0000292B0000}"/>
    <cellStyle name="Normal 2 2 3 2 7 2 4" xfId="10303" xr:uid="{00000000-0005-0000-0000-00002A2B0000}"/>
    <cellStyle name="Normal 2 2 3 2 7 2 4 2" xfId="26599" xr:uid="{00000000-0005-0000-0000-00002B2B0000}"/>
    <cellStyle name="Normal 2 2 3 2 7 2 5" xfId="18453" xr:uid="{00000000-0005-0000-0000-00002C2B0000}"/>
    <cellStyle name="Normal 2 2 3 2 7 3" xfId="3487" xr:uid="{00000000-0005-0000-0000-00002D2B0000}"/>
    <cellStyle name="Normal 2 2 3 2 7 3 2" xfId="11633" xr:uid="{00000000-0005-0000-0000-00002E2B0000}"/>
    <cellStyle name="Normal 2 2 3 2 7 3 2 2" xfId="27929" xr:uid="{00000000-0005-0000-0000-00002F2B0000}"/>
    <cellStyle name="Normal 2 2 3 2 7 3 3" xfId="19783" xr:uid="{00000000-0005-0000-0000-0000302B0000}"/>
    <cellStyle name="Normal 2 2 3 2 7 4" xfId="6046" xr:uid="{00000000-0005-0000-0000-0000312B0000}"/>
    <cellStyle name="Normal 2 2 3 2 7 4 2" xfId="14192" xr:uid="{00000000-0005-0000-0000-0000322B0000}"/>
    <cellStyle name="Normal 2 2 3 2 7 4 2 2" xfId="30488" xr:uid="{00000000-0005-0000-0000-0000332B0000}"/>
    <cellStyle name="Normal 2 2 3 2 7 4 3" xfId="22342" xr:uid="{00000000-0005-0000-0000-0000342B0000}"/>
    <cellStyle name="Normal 2 2 3 2 7 5" xfId="8893" xr:uid="{00000000-0005-0000-0000-0000352B0000}"/>
    <cellStyle name="Normal 2 2 3 2 7 5 2" xfId="25189" xr:uid="{00000000-0005-0000-0000-0000362B0000}"/>
    <cellStyle name="Normal 2 2 3 2 7 6" xfId="17043" xr:uid="{00000000-0005-0000-0000-0000372B0000}"/>
    <cellStyle name="Normal 2 2 3 2 8" xfId="1452" xr:uid="{00000000-0005-0000-0000-0000382B0000}"/>
    <cellStyle name="Normal 2 2 3 2 8 2" xfId="4096" xr:uid="{00000000-0005-0000-0000-0000392B0000}"/>
    <cellStyle name="Normal 2 2 3 2 8 2 2" xfId="12242" xr:uid="{00000000-0005-0000-0000-00003A2B0000}"/>
    <cellStyle name="Normal 2 2 3 2 8 2 2 2" xfId="28538" xr:uid="{00000000-0005-0000-0000-00003B2B0000}"/>
    <cellStyle name="Normal 2 2 3 2 8 2 3" xfId="20392" xr:uid="{00000000-0005-0000-0000-00003C2B0000}"/>
    <cellStyle name="Normal 2 2 3 2 8 3" xfId="6751" xr:uid="{00000000-0005-0000-0000-00003D2B0000}"/>
    <cellStyle name="Normal 2 2 3 2 8 3 2" xfId="14897" xr:uid="{00000000-0005-0000-0000-00003E2B0000}"/>
    <cellStyle name="Normal 2 2 3 2 8 3 2 2" xfId="31193" xr:uid="{00000000-0005-0000-0000-00003F2B0000}"/>
    <cellStyle name="Normal 2 2 3 2 8 3 3" xfId="23047" xr:uid="{00000000-0005-0000-0000-0000402B0000}"/>
    <cellStyle name="Normal 2 2 3 2 8 4" xfId="9598" xr:uid="{00000000-0005-0000-0000-0000412B0000}"/>
    <cellStyle name="Normal 2 2 3 2 8 4 2" xfId="25894" xr:uid="{00000000-0005-0000-0000-0000422B0000}"/>
    <cellStyle name="Normal 2 2 3 2 8 5" xfId="17748" xr:uid="{00000000-0005-0000-0000-0000432B0000}"/>
    <cellStyle name="Normal 2 2 3 2 9" xfId="2878" xr:uid="{00000000-0005-0000-0000-0000442B0000}"/>
    <cellStyle name="Normal 2 2 3 2 9 2" xfId="11024" xr:uid="{00000000-0005-0000-0000-0000452B0000}"/>
    <cellStyle name="Normal 2 2 3 2 9 2 2" xfId="27320" xr:uid="{00000000-0005-0000-0000-0000462B0000}"/>
    <cellStyle name="Normal 2 2 3 2 9 3" xfId="19174" xr:uid="{00000000-0005-0000-0000-0000472B0000}"/>
    <cellStyle name="Normal 2 2 3 3" xfId="63" xr:uid="{00000000-0005-0000-0000-0000482B0000}"/>
    <cellStyle name="Normal 2 2 3 3 10" xfId="8210" xr:uid="{00000000-0005-0000-0000-0000492B0000}"/>
    <cellStyle name="Normal 2 2 3 3 10 2" xfId="24506" xr:uid="{00000000-0005-0000-0000-00004A2B0000}"/>
    <cellStyle name="Normal 2 2 3 3 11" xfId="16360" xr:uid="{00000000-0005-0000-0000-00004B2B0000}"/>
    <cellStyle name="Normal 2 2 3 3 2" xfId="153" xr:uid="{00000000-0005-0000-0000-00004C2B0000}"/>
    <cellStyle name="Normal 2 2 3 3 2 2" xfId="497" xr:uid="{00000000-0005-0000-0000-00004D2B0000}"/>
    <cellStyle name="Normal 2 2 3 3 2 2 2" xfId="1203" xr:uid="{00000000-0005-0000-0000-00004E2B0000}"/>
    <cellStyle name="Normal 2 2 3 3 2 2 2 2" xfId="2613" xr:uid="{00000000-0005-0000-0000-00004F2B0000}"/>
    <cellStyle name="Normal 2 2 3 3 2 2 2 2 2" xfId="5093" xr:uid="{00000000-0005-0000-0000-0000502B0000}"/>
    <cellStyle name="Normal 2 2 3 3 2 2 2 2 2 2" xfId="13239" xr:uid="{00000000-0005-0000-0000-0000512B0000}"/>
    <cellStyle name="Normal 2 2 3 3 2 2 2 2 2 2 2" xfId="29535" xr:uid="{00000000-0005-0000-0000-0000522B0000}"/>
    <cellStyle name="Normal 2 2 3 3 2 2 2 2 2 3" xfId="21389" xr:uid="{00000000-0005-0000-0000-0000532B0000}"/>
    <cellStyle name="Normal 2 2 3 3 2 2 2 2 3" xfId="7912" xr:uid="{00000000-0005-0000-0000-0000542B0000}"/>
    <cellStyle name="Normal 2 2 3 3 2 2 2 2 3 2" xfId="16058" xr:uid="{00000000-0005-0000-0000-0000552B0000}"/>
    <cellStyle name="Normal 2 2 3 3 2 2 2 2 3 2 2" xfId="32354" xr:uid="{00000000-0005-0000-0000-0000562B0000}"/>
    <cellStyle name="Normal 2 2 3 3 2 2 2 2 3 3" xfId="24208" xr:uid="{00000000-0005-0000-0000-0000572B0000}"/>
    <cellStyle name="Normal 2 2 3 3 2 2 2 2 4" xfId="10759" xr:uid="{00000000-0005-0000-0000-0000582B0000}"/>
    <cellStyle name="Normal 2 2 3 3 2 2 2 2 4 2" xfId="27055" xr:uid="{00000000-0005-0000-0000-0000592B0000}"/>
    <cellStyle name="Normal 2 2 3 3 2 2 2 2 5" xfId="18909" xr:uid="{00000000-0005-0000-0000-00005A2B0000}"/>
    <cellStyle name="Normal 2 2 3 3 2 2 2 3" xfId="3875" xr:uid="{00000000-0005-0000-0000-00005B2B0000}"/>
    <cellStyle name="Normal 2 2 3 3 2 2 2 3 2" xfId="12021" xr:uid="{00000000-0005-0000-0000-00005C2B0000}"/>
    <cellStyle name="Normal 2 2 3 3 2 2 2 3 2 2" xfId="28317" xr:uid="{00000000-0005-0000-0000-00005D2B0000}"/>
    <cellStyle name="Normal 2 2 3 3 2 2 2 3 3" xfId="20171" xr:uid="{00000000-0005-0000-0000-00005E2B0000}"/>
    <cellStyle name="Normal 2 2 3 3 2 2 2 4" xfId="6502" xr:uid="{00000000-0005-0000-0000-00005F2B0000}"/>
    <cellStyle name="Normal 2 2 3 3 2 2 2 4 2" xfId="14648" xr:uid="{00000000-0005-0000-0000-0000602B0000}"/>
    <cellStyle name="Normal 2 2 3 3 2 2 2 4 2 2" xfId="30944" xr:uid="{00000000-0005-0000-0000-0000612B0000}"/>
    <cellStyle name="Normal 2 2 3 3 2 2 2 4 3" xfId="22798" xr:uid="{00000000-0005-0000-0000-0000622B0000}"/>
    <cellStyle name="Normal 2 2 3 3 2 2 2 5" xfId="9349" xr:uid="{00000000-0005-0000-0000-0000632B0000}"/>
    <cellStyle name="Normal 2 2 3 3 2 2 2 5 2" xfId="25645" xr:uid="{00000000-0005-0000-0000-0000642B0000}"/>
    <cellStyle name="Normal 2 2 3 3 2 2 2 6" xfId="17499" xr:uid="{00000000-0005-0000-0000-0000652B0000}"/>
    <cellStyle name="Normal 2 2 3 3 2 2 3" xfId="1908" xr:uid="{00000000-0005-0000-0000-0000662B0000}"/>
    <cellStyle name="Normal 2 2 3 3 2 2 3 2" xfId="4484" xr:uid="{00000000-0005-0000-0000-0000672B0000}"/>
    <cellStyle name="Normal 2 2 3 3 2 2 3 2 2" xfId="12630" xr:uid="{00000000-0005-0000-0000-0000682B0000}"/>
    <cellStyle name="Normal 2 2 3 3 2 2 3 2 2 2" xfId="28926" xr:uid="{00000000-0005-0000-0000-0000692B0000}"/>
    <cellStyle name="Normal 2 2 3 3 2 2 3 2 3" xfId="20780" xr:uid="{00000000-0005-0000-0000-00006A2B0000}"/>
    <cellStyle name="Normal 2 2 3 3 2 2 3 3" xfId="7207" xr:uid="{00000000-0005-0000-0000-00006B2B0000}"/>
    <cellStyle name="Normal 2 2 3 3 2 2 3 3 2" xfId="15353" xr:uid="{00000000-0005-0000-0000-00006C2B0000}"/>
    <cellStyle name="Normal 2 2 3 3 2 2 3 3 2 2" xfId="31649" xr:uid="{00000000-0005-0000-0000-00006D2B0000}"/>
    <cellStyle name="Normal 2 2 3 3 2 2 3 3 3" xfId="23503" xr:uid="{00000000-0005-0000-0000-00006E2B0000}"/>
    <cellStyle name="Normal 2 2 3 3 2 2 3 4" xfId="10054" xr:uid="{00000000-0005-0000-0000-00006F2B0000}"/>
    <cellStyle name="Normal 2 2 3 3 2 2 3 4 2" xfId="26350" xr:uid="{00000000-0005-0000-0000-0000702B0000}"/>
    <cellStyle name="Normal 2 2 3 3 2 2 3 5" xfId="18204" xr:uid="{00000000-0005-0000-0000-0000712B0000}"/>
    <cellStyle name="Normal 2 2 3 3 2 2 4" xfId="3266" xr:uid="{00000000-0005-0000-0000-0000722B0000}"/>
    <cellStyle name="Normal 2 2 3 3 2 2 4 2" xfId="11412" xr:uid="{00000000-0005-0000-0000-0000732B0000}"/>
    <cellStyle name="Normal 2 2 3 3 2 2 4 2 2" xfId="27708" xr:uid="{00000000-0005-0000-0000-0000742B0000}"/>
    <cellStyle name="Normal 2 2 3 3 2 2 4 3" xfId="19562" xr:uid="{00000000-0005-0000-0000-0000752B0000}"/>
    <cellStyle name="Normal 2 2 3 3 2 2 5" xfId="5797" xr:uid="{00000000-0005-0000-0000-0000762B0000}"/>
    <cellStyle name="Normal 2 2 3 3 2 2 5 2" xfId="13943" xr:uid="{00000000-0005-0000-0000-0000772B0000}"/>
    <cellStyle name="Normal 2 2 3 3 2 2 5 2 2" xfId="30239" xr:uid="{00000000-0005-0000-0000-0000782B0000}"/>
    <cellStyle name="Normal 2 2 3 3 2 2 5 3" xfId="22093" xr:uid="{00000000-0005-0000-0000-0000792B0000}"/>
    <cellStyle name="Normal 2 2 3 3 2 2 6" xfId="8644" xr:uid="{00000000-0005-0000-0000-00007A2B0000}"/>
    <cellStyle name="Normal 2 2 3 3 2 2 6 2" xfId="24940" xr:uid="{00000000-0005-0000-0000-00007B2B0000}"/>
    <cellStyle name="Normal 2 2 3 3 2 2 7" xfId="16794" xr:uid="{00000000-0005-0000-0000-00007C2B0000}"/>
    <cellStyle name="Normal 2 2 3 3 2 3" xfId="859" xr:uid="{00000000-0005-0000-0000-00007D2B0000}"/>
    <cellStyle name="Normal 2 2 3 3 2 3 2" xfId="2269" xr:uid="{00000000-0005-0000-0000-00007E2B0000}"/>
    <cellStyle name="Normal 2 2 3 3 2 3 2 2" xfId="4797" xr:uid="{00000000-0005-0000-0000-00007F2B0000}"/>
    <cellStyle name="Normal 2 2 3 3 2 3 2 2 2" xfId="12943" xr:uid="{00000000-0005-0000-0000-0000802B0000}"/>
    <cellStyle name="Normal 2 2 3 3 2 3 2 2 2 2" xfId="29239" xr:uid="{00000000-0005-0000-0000-0000812B0000}"/>
    <cellStyle name="Normal 2 2 3 3 2 3 2 2 3" xfId="21093" xr:uid="{00000000-0005-0000-0000-0000822B0000}"/>
    <cellStyle name="Normal 2 2 3 3 2 3 2 3" xfId="7568" xr:uid="{00000000-0005-0000-0000-0000832B0000}"/>
    <cellStyle name="Normal 2 2 3 3 2 3 2 3 2" xfId="15714" xr:uid="{00000000-0005-0000-0000-0000842B0000}"/>
    <cellStyle name="Normal 2 2 3 3 2 3 2 3 2 2" xfId="32010" xr:uid="{00000000-0005-0000-0000-0000852B0000}"/>
    <cellStyle name="Normal 2 2 3 3 2 3 2 3 3" xfId="23864" xr:uid="{00000000-0005-0000-0000-0000862B0000}"/>
    <cellStyle name="Normal 2 2 3 3 2 3 2 4" xfId="10415" xr:uid="{00000000-0005-0000-0000-0000872B0000}"/>
    <cellStyle name="Normal 2 2 3 3 2 3 2 4 2" xfId="26711" xr:uid="{00000000-0005-0000-0000-0000882B0000}"/>
    <cellStyle name="Normal 2 2 3 3 2 3 2 5" xfId="18565" xr:uid="{00000000-0005-0000-0000-0000892B0000}"/>
    <cellStyle name="Normal 2 2 3 3 2 3 3" xfId="3579" xr:uid="{00000000-0005-0000-0000-00008A2B0000}"/>
    <cellStyle name="Normal 2 2 3 3 2 3 3 2" xfId="11725" xr:uid="{00000000-0005-0000-0000-00008B2B0000}"/>
    <cellStyle name="Normal 2 2 3 3 2 3 3 2 2" xfId="28021" xr:uid="{00000000-0005-0000-0000-00008C2B0000}"/>
    <cellStyle name="Normal 2 2 3 3 2 3 3 3" xfId="19875" xr:uid="{00000000-0005-0000-0000-00008D2B0000}"/>
    <cellStyle name="Normal 2 2 3 3 2 3 4" xfId="6158" xr:uid="{00000000-0005-0000-0000-00008E2B0000}"/>
    <cellStyle name="Normal 2 2 3 3 2 3 4 2" xfId="14304" xr:uid="{00000000-0005-0000-0000-00008F2B0000}"/>
    <cellStyle name="Normal 2 2 3 3 2 3 4 2 2" xfId="30600" xr:uid="{00000000-0005-0000-0000-0000902B0000}"/>
    <cellStyle name="Normal 2 2 3 3 2 3 4 3" xfId="22454" xr:uid="{00000000-0005-0000-0000-0000912B0000}"/>
    <cellStyle name="Normal 2 2 3 3 2 3 5" xfId="9005" xr:uid="{00000000-0005-0000-0000-0000922B0000}"/>
    <cellStyle name="Normal 2 2 3 3 2 3 5 2" xfId="25301" xr:uid="{00000000-0005-0000-0000-0000932B0000}"/>
    <cellStyle name="Normal 2 2 3 3 2 3 6" xfId="17155" xr:uid="{00000000-0005-0000-0000-0000942B0000}"/>
    <cellStyle name="Normal 2 2 3 3 2 4" xfId="1564" xr:uid="{00000000-0005-0000-0000-0000952B0000}"/>
    <cellStyle name="Normal 2 2 3 3 2 4 2" xfId="4188" xr:uid="{00000000-0005-0000-0000-0000962B0000}"/>
    <cellStyle name="Normal 2 2 3 3 2 4 2 2" xfId="12334" xr:uid="{00000000-0005-0000-0000-0000972B0000}"/>
    <cellStyle name="Normal 2 2 3 3 2 4 2 2 2" xfId="28630" xr:uid="{00000000-0005-0000-0000-0000982B0000}"/>
    <cellStyle name="Normal 2 2 3 3 2 4 2 3" xfId="20484" xr:uid="{00000000-0005-0000-0000-0000992B0000}"/>
    <cellStyle name="Normal 2 2 3 3 2 4 3" xfId="6863" xr:uid="{00000000-0005-0000-0000-00009A2B0000}"/>
    <cellStyle name="Normal 2 2 3 3 2 4 3 2" xfId="15009" xr:uid="{00000000-0005-0000-0000-00009B2B0000}"/>
    <cellStyle name="Normal 2 2 3 3 2 4 3 2 2" xfId="31305" xr:uid="{00000000-0005-0000-0000-00009C2B0000}"/>
    <cellStyle name="Normal 2 2 3 3 2 4 3 3" xfId="23159" xr:uid="{00000000-0005-0000-0000-00009D2B0000}"/>
    <cellStyle name="Normal 2 2 3 3 2 4 4" xfId="9710" xr:uid="{00000000-0005-0000-0000-00009E2B0000}"/>
    <cellStyle name="Normal 2 2 3 3 2 4 4 2" xfId="26006" xr:uid="{00000000-0005-0000-0000-00009F2B0000}"/>
    <cellStyle name="Normal 2 2 3 3 2 4 5" xfId="17860" xr:uid="{00000000-0005-0000-0000-0000A02B0000}"/>
    <cellStyle name="Normal 2 2 3 3 2 5" xfId="2970" xr:uid="{00000000-0005-0000-0000-0000A12B0000}"/>
    <cellStyle name="Normal 2 2 3 3 2 5 2" xfId="11116" xr:uid="{00000000-0005-0000-0000-0000A22B0000}"/>
    <cellStyle name="Normal 2 2 3 3 2 5 2 2" xfId="27412" xr:uid="{00000000-0005-0000-0000-0000A32B0000}"/>
    <cellStyle name="Normal 2 2 3 3 2 5 3" xfId="19266" xr:uid="{00000000-0005-0000-0000-0000A42B0000}"/>
    <cellStyle name="Normal 2 2 3 3 2 6" xfId="5453" xr:uid="{00000000-0005-0000-0000-0000A52B0000}"/>
    <cellStyle name="Normal 2 2 3 3 2 6 2" xfId="13599" xr:uid="{00000000-0005-0000-0000-0000A62B0000}"/>
    <cellStyle name="Normal 2 2 3 3 2 6 2 2" xfId="29895" xr:uid="{00000000-0005-0000-0000-0000A72B0000}"/>
    <cellStyle name="Normal 2 2 3 3 2 6 3" xfId="21749" xr:uid="{00000000-0005-0000-0000-0000A82B0000}"/>
    <cellStyle name="Normal 2 2 3 3 2 7" xfId="8300" xr:uid="{00000000-0005-0000-0000-0000A92B0000}"/>
    <cellStyle name="Normal 2 2 3 3 2 7 2" xfId="24596" xr:uid="{00000000-0005-0000-0000-0000AA2B0000}"/>
    <cellStyle name="Normal 2 2 3 3 2 8" xfId="16450" xr:uid="{00000000-0005-0000-0000-0000AB2B0000}"/>
    <cellStyle name="Normal 2 2 3 3 3" xfId="233" xr:uid="{00000000-0005-0000-0000-0000AC2B0000}"/>
    <cellStyle name="Normal 2 2 3 3 3 2" xfId="577" xr:uid="{00000000-0005-0000-0000-0000AD2B0000}"/>
    <cellStyle name="Normal 2 2 3 3 3 2 2" xfId="1283" xr:uid="{00000000-0005-0000-0000-0000AE2B0000}"/>
    <cellStyle name="Normal 2 2 3 3 3 2 2 2" xfId="2693" xr:uid="{00000000-0005-0000-0000-0000AF2B0000}"/>
    <cellStyle name="Normal 2 2 3 3 3 2 2 2 2" xfId="5167" xr:uid="{00000000-0005-0000-0000-0000B02B0000}"/>
    <cellStyle name="Normal 2 2 3 3 3 2 2 2 2 2" xfId="13313" xr:uid="{00000000-0005-0000-0000-0000B12B0000}"/>
    <cellStyle name="Normal 2 2 3 3 3 2 2 2 2 2 2" xfId="29609" xr:uid="{00000000-0005-0000-0000-0000B22B0000}"/>
    <cellStyle name="Normal 2 2 3 3 3 2 2 2 2 3" xfId="21463" xr:uid="{00000000-0005-0000-0000-0000B32B0000}"/>
    <cellStyle name="Normal 2 2 3 3 3 2 2 2 3" xfId="7992" xr:uid="{00000000-0005-0000-0000-0000B42B0000}"/>
    <cellStyle name="Normal 2 2 3 3 3 2 2 2 3 2" xfId="16138" xr:uid="{00000000-0005-0000-0000-0000B52B0000}"/>
    <cellStyle name="Normal 2 2 3 3 3 2 2 2 3 2 2" xfId="32434" xr:uid="{00000000-0005-0000-0000-0000B62B0000}"/>
    <cellStyle name="Normal 2 2 3 3 3 2 2 2 3 3" xfId="24288" xr:uid="{00000000-0005-0000-0000-0000B72B0000}"/>
    <cellStyle name="Normal 2 2 3 3 3 2 2 2 4" xfId="10839" xr:uid="{00000000-0005-0000-0000-0000B82B0000}"/>
    <cellStyle name="Normal 2 2 3 3 3 2 2 2 4 2" xfId="27135" xr:uid="{00000000-0005-0000-0000-0000B92B0000}"/>
    <cellStyle name="Normal 2 2 3 3 3 2 2 2 5" xfId="18989" xr:uid="{00000000-0005-0000-0000-0000BA2B0000}"/>
    <cellStyle name="Normal 2 2 3 3 3 2 2 3" xfId="3949" xr:uid="{00000000-0005-0000-0000-0000BB2B0000}"/>
    <cellStyle name="Normal 2 2 3 3 3 2 2 3 2" xfId="12095" xr:uid="{00000000-0005-0000-0000-0000BC2B0000}"/>
    <cellStyle name="Normal 2 2 3 3 3 2 2 3 2 2" xfId="28391" xr:uid="{00000000-0005-0000-0000-0000BD2B0000}"/>
    <cellStyle name="Normal 2 2 3 3 3 2 2 3 3" xfId="20245" xr:uid="{00000000-0005-0000-0000-0000BE2B0000}"/>
    <cellStyle name="Normal 2 2 3 3 3 2 2 4" xfId="6582" xr:uid="{00000000-0005-0000-0000-0000BF2B0000}"/>
    <cellStyle name="Normal 2 2 3 3 3 2 2 4 2" xfId="14728" xr:uid="{00000000-0005-0000-0000-0000C02B0000}"/>
    <cellStyle name="Normal 2 2 3 3 3 2 2 4 2 2" xfId="31024" xr:uid="{00000000-0005-0000-0000-0000C12B0000}"/>
    <cellStyle name="Normal 2 2 3 3 3 2 2 4 3" xfId="22878" xr:uid="{00000000-0005-0000-0000-0000C22B0000}"/>
    <cellStyle name="Normal 2 2 3 3 3 2 2 5" xfId="9429" xr:uid="{00000000-0005-0000-0000-0000C32B0000}"/>
    <cellStyle name="Normal 2 2 3 3 3 2 2 5 2" xfId="25725" xr:uid="{00000000-0005-0000-0000-0000C42B0000}"/>
    <cellStyle name="Normal 2 2 3 3 3 2 2 6" xfId="17579" xr:uid="{00000000-0005-0000-0000-0000C52B0000}"/>
    <cellStyle name="Normal 2 2 3 3 3 2 3" xfId="1988" xr:uid="{00000000-0005-0000-0000-0000C62B0000}"/>
    <cellStyle name="Normal 2 2 3 3 3 2 3 2" xfId="4558" xr:uid="{00000000-0005-0000-0000-0000C72B0000}"/>
    <cellStyle name="Normal 2 2 3 3 3 2 3 2 2" xfId="12704" xr:uid="{00000000-0005-0000-0000-0000C82B0000}"/>
    <cellStyle name="Normal 2 2 3 3 3 2 3 2 2 2" xfId="29000" xr:uid="{00000000-0005-0000-0000-0000C92B0000}"/>
    <cellStyle name="Normal 2 2 3 3 3 2 3 2 3" xfId="20854" xr:uid="{00000000-0005-0000-0000-0000CA2B0000}"/>
    <cellStyle name="Normal 2 2 3 3 3 2 3 3" xfId="7287" xr:uid="{00000000-0005-0000-0000-0000CB2B0000}"/>
    <cellStyle name="Normal 2 2 3 3 3 2 3 3 2" xfId="15433" xr:uid="{00000000-0005-0000-0000-0000CC2B0000}"/>
    <cellStyle name="Normal 2 2 3 3 3 2 3 3 2 2" xfId="31729" xr:uid="{00000000-0005-0000-0000-0000CD2B0000}"/>
    <cellStyle name="Normal 2 2 3 3 3 2 3 3 3" xfId="23583" xr:uid="{00000000-0005-0000-0000-0000CE2B0000}"/>
    <cellStyle name="Normal 2 2 3 3 3 2 3 4" xfId="10134" xr:uid="{00000000-0005-0000-0000-0000CF2B0000}"/>
    <cellStyle name="Normal 2 2 3 3 3 2 3 4 2" xfId="26430" xr:uid="{00000000-0005-0000-0000-0000D02B0000}"/>
    <cellStyle name="Normal 2 2 3 3 3 2 3 5" xfId="18284" xr:uid="{00000000-0005-0000-0000-0000D12B0000}"/>
    <cellStyle name="Normal 2 2 3 3 3 2 4" xfId="3340" xr:uid="{00000000-0005-0000-0000-0000D22B0000}"/>
    <cellStyle name="Normal 2 2 3 3 3 2 4 2" xfId="11486" xr:uid="{00000000-0005-0000-0000-0000D32B0000}"/>
    <cellStyle name="Normal 2 2 3 3 3 2 4 2 2" xfId="27782" xr:uid="{00000000-0005-0000-0000-0000D42B0000}"/>
    <cellStyle name="Normal 2 2 3 3 3 2 4 3" xfId="19636" xr:uid="{00000000-0005-0000-0000-0000D52B0000}"/>
    <cellStyle name="Normal 2 2 3 3 3 2 5" xfId="5877" xr:uid="{00000000-0005-0000-0000-0000D62B0000}"/>
    <cellStyle name="Normal 2 2 3 3 3 2 5 2" xfId="14023" xr:uid="{00000000-0005-0000-0000-0000D72B0000}"/>
    <cellStyle name="Normal 2 2 3 3 3 2 5 2 2" xfId="30319" xr:uid="{00000000-0005-0000-0000-0000D82B0000}"/>
    <cellStyle name="Normal 2 2 3 3 3 2 5 3" xfId="22173" xr:uid="{00000000-0005-0000-0000-0000D92B0000}"/>
    <cellStyle name="Normal 2 2 3 3 3 2 6" xfId="8724" xr:uid="{00000000-0005-0000-0000-0000DA2B0000}"/>
    <cellStyle name="Normal 2 2 3 3 3 2 6 2" xfId="25020" xr:uid="{00000000-0005-0000-0000-0000DB2B0000}"/>
    <cellStyle name="Normal 2 2 3 3 3 2 7" xfId="16874" xr:uid="{00000000-0005-0000-0000-0000DC2B0000}"/>
    <cellStyle name="Normal 2 2 3 3 3 3" xfId="939" xr:uid="{00000000-0005-0000-0000-0000DD2B0000}"/>
    <cellStyle name="Normal 2 2 3 3 3 3 2" xfId="2349" xr:uid="{00000000-0005-0000-0000-0000DE2B0000}"/>
    <cellStyle name="Normal 2 2 3 3 3 3 2 2" xfId="4871" xr:uid="{00000000-0005-0000-0000-0000DF2B0000}"/>
    <cellStyle name="Normal 2 2 3 3 3 3 2 2 2" xfId="13017" xr:uid="{00000000-0005-0000-0000-0000E02B0000}"/>
    <cellStyle name="Normal 2 2 3 3 3 3 2 2 2 2" xfId="29313" xr:uid="{00000000-0005-0000-0000-0000E12B0000}"/>
    <cellStyle name="Normal 2 2 3 3 3 3 2 2 3" xfId="21167" xr:uid="{00000000-0005-0000-0000-0000E22B0000}"/>
    <cellStyle name="Normal 2 2 3 3 3 3 2 3" xfId="7648" xr:uid="{00000000-0005-0000-0000-0000E32B0000}"/>
    <cellStyle name="Normal 2 2 3 3 3 3 2 3 2" xfId="15794" xr:uid="{00000000-0005-0000-0000-0000E42B0000}"/>
    <cellStyle name="Normal 2 2 3 3 3 3 2 3 2 2" xfId="32090" xr:uid="{00000000-0005-0000-0000-0000E52B0000}"/>
    <cellStyle name="Normal 2 2 3 3 3 3 2 3 3" xfId="23944" xr:uid="{00000000-0005-0000-0000-0000E62B0000}"/>
    <cellStyle name="Normal 2 2 3 3 3 3 2 4" xfId="10495" xr:uid="{00000000-0005-0000-0000-0000E72B0000}"/>
    <cellStyle name="Normal 2 2 3 3 3 3 2 4 2" xfId="26791" xr:uid="{00000000-0005-0000-0000-0000E82B0000}"/>
    <cellStyle name="Normal 2 2 3 3 3 3 2 5" xfId="18645" xr:uid="{00000000-0005-0000-0000-0000E92B0000}"/>
    <cellStyle name="Normal 2 2 3 3 3 3 3" xfId="3653" xr:uid="{00000000-0005-0000-0000-0000EA2B0000}"/>
    <cellStyle name="Normal 2 2 3 3 3 3 3 2" xfId="11799" xr:uid="{00000000-0005-0000-0000-0000EB2B0000}"/>
    <cellStyle name="Normal 2 2 3 3 3 3 3 2 2" xfId="28095" xr:uid="{00000000-0005-0000-0000-0000EC2B0000}"/>
    <cellStyle name="Normal 2 2 3 3 3 3 3 3" xfId="19949" xr:uid="{00000000-0005-0000-0000-0000ED2B0000}"/>
    <cellStyle name="Normal 2 2 3 3 3 3 4" xfId="6238" xr:uid="{00000000-0005-0000-0000-0000EE2B0000}"/>
    <cellStyle name="Normal 2 2 3 3 3 3 4 2" xfId="14384" xr:uid="{00000000-0005-0000-0000-0000EF2B0000}"/>
    <cellStyle name="Normal 2 2 3 3 3 3 4 2 2" xfId="30680" xr:uid="{00000000-0005-0000-0000-0000F02B0000}"/>
    <cellStyle name="Normal 2 2 3 3 3 3 4 3" xfId="22534" xr:uid="{00000000-0005-0000-0000-0000F12B0000}"/>
    <cellStyle name="Normal 2 2 3 3 3 3 5" xfId="9085" xr:uid="{00000000-0005-0000-0000-0000F22B0000}"/>
    <cellStyle name="Normal 2 2 3 3 3 3 5 2" xfId="25381" xr:uid="{00000000-0005-0000-0000-0000F32B0000}"/>
    <cellStyle name="Normal 2 2 3 3 3 3 6" xfId="17235" xr:uid="{00000000-0005-0000-0000-0000F42B0000}"/>
    <cellStyle name="Normal 2 2 3 3 3 4" xfId="1644" xr:uid="{00000000-0005-0000-0000-0000F52B0000}"/>
    <cellStyle name="Normal 2 2 3 3 3 4 2" xfId="4262" xr:uid="{00000000-0005-0000-0000-0000F62B0000}"/>
    <cellStyle name="Normal 2 2 3 3 3 4 2 2" xfId="12408" xr:uid="{00000000-0005-0000-0000-0000F72B0000}"/>
    <cellStyle name="Normal 2 2 3 3 3 4 2 2 2" xfId="28704" xr:uid="{00000000-0005-0000-0000-0000F82B0000}"/>
    <cellStyle name="Normal 2 2 3 3 3 4 2 3" xfId="20558" xr:uid="{00000000-0005-0000-0000-0000F92B0000}"/>
    <cellStyle name="Normal 2 2 3 3 3 4 3" xfId="6943" xr:uid="{00000000-0005-0000-0000-0000FA2B0000}"/>
    <cellStyle name="Normal 2 2 3 3 3 4 3 2" xfId="15089" xr:uid="{00000000-0005-0000-0000-0000FB2B0000}"/>
    <cellStyle name="Normal 2 2 3 3 3 4 3 2 2" xfId="31385" xr:uid="{00000000-0005-0000-0000-0000FC2B0000}"/>
    <cellStyle name="Normal 2 2 3 3 3 4 3 3" xfId="23239" xr:uid="{00000000-0005-0000-0000-0000FD2B0000}"/>
    <cellStyle name="Normal 2 2 3 3 3 4 4" xfId="9790" xr:uid="{00000000-0005-0000-0000-0000FE2B0000}"/>
    <cellStyle name="Normal 2 2 3 3 3 4 4 2" xfId="26086" xr:uid="{00000000-0005-0000-0000-0000FF2B0000}"/>
    <cellStyle name="Normal 2 2 3 3 3 4 5" xfId="17940" xr:uid="{00000000-0005-0000-0000-0000002C0000}"/>
    <cellStyle name="Normal 2 2 3 3 3 5" xfId="3044" xr:uid="{00000000-0005-0000-0000-0000012C0000}"/>
    <cellStyle name="Normal 2 2 3 3 3 5 2" xfId="11190" xr:uid="{00000000-0005-0000-0000-0000022C0000}"/>
    <cellStyle name="Normal 2 2 3 3 3 5 2 2" xfId="27486" xr:uid="{00000000-0005-0000-0000-0000032C0000}"/>
    <cellStyle name="Normal 2 2 3 3 3 5 3" xfId="19340" xr:uid="{00000000-0005-0000-0000-0000042C0000}"/>
    <cellStyle name="Normal 2 2 3 3 3 6" xfId="5533" xr:uid="{00000000-0005-0000-0000-0000052C0000}"/>
    <cellStyle name="Normal 2 2 3 3 3 6 2" xfId="13679" xr:uid="{00000000-0005-0000-0000-0000062C0000}"/>
    <cellStyle name="Normal 2 2 3 3 3 6 2 2" xfId="29975" xr:uid="{00000000-0005-0000-0000-0000072C0000}"/>
    <cellStyle name="Normal 2 2 3 3 3 6 3" xfId="21829" xr:uid="{00000000-0005-0000-0000-0000082C0000}"/>
    <cellStyle name="Normal 2 2 3 3 3 7" xfId="8380" xr:uid="{00000000-0005-0000-0000-0000092C0000}"/>
    <cellStyle name="Normal 2 2 3 3 3 7 2" xfId="24676" xr:uid="{00000000-0005-0000-0000-00000A2C0000}"/>
    <cellStyle name="Normal 2 2 3 3 3 8" xfId="16530" xr:uid="{00000000-0005-0000-0000-00000B2C0000}"/>
    <cellStyle name="Normal 2 2 3 3 4" xfId="317" xr:uid="{00000000-0005-0000-0000-00000C2C0000}"/>
    <cellStyle name="Normal 2 2 3 3 4 2" xfId="661" xr:uid="{00000000-0005-0000-0000-00000D2C0000}"/>
    <cellStyle name="Normal 2 2 3 3 4 2 2" xfId="1367" xr:uid="{00000000-0005-0000-0000-00000E2C0000}"/>
    <cellStyle name="Normal 2 2 3 3 4 2 2 2" xfId="2777" xr:uid="{00000000-0005-0000-0000-00000F2C0000}"/>
    <cellStyle name="Normal 2 2 3 3 4 2 2 2 2" xfId="5241" xr:uid="{00000000-0005-0000-0000-0000102C0000}"/>
    <cellStyle name="Normal 2 2 3 3 4 2 2 2 2 2" xfId="13387" xr:uid="{00000000-0005-0000-0000-0000112C0000}"/>
    <cellStyle name="Normal 2 2 3 3 4 2 2 2 2 2 2" xfId="29683" xr:uid="{00000000-0005-0000-0000-0000122C0000}"/>
    <cellStyle name="Normal 2 2 3 3 4 2 2 2 2 3" xfId="21537" xr:uid="{00000000-0005-0000-0000-0000132C0000}"/>
    <cellStyle name="Normal 2 2 3 3 4 2 2 2 3" xfId="8076" xr:uid="{00000000-0005-0000-0000-0000142C0000}"/>
    <cellStyle name="Normal 2 2 3 3 4 2 2 2 3 2" xfId="16222" xr:uid="{00000000-0005-0000-0000-0000152C0000}"/>
    <cellStyle name="Normal 2 2 3 3 4 2 2 2 3 2 2" xfId="32518" xr:uid="{00000000-0005-0000-0000-0000162C0000}"/>
    <cellStyle name="Normal 2 2 3 3 4 2 2 2 3 3" xfId="24372" xr:uid="{00000000-0005-0000-0000-0000172C0000}"/>
    <cellStyle name="Normal 2 2 3 3 4 2 2 2 4" xfId="10923" xr:uid="{00000000-0005-0000-0000-0000182C0000}"/>
    <cellStyle name="Normal 2 2 3 3 4 2 2 2 4 2" xfId="27219" xr:uid="{00000000-0005-0000-0000-0000192C0000}"/>
    <cellStyle name="Normal 2 2 3 3 4 2 2 2 5" xfId="19073" xr:uid="{00000000-0005-0000-0000-00001A2C0000}"/>
    <cellStyle name="Normal 2 2 3 3 4 2 2 3" xfId="4023" xr:uid="{00000000-0005-0000-0000-00001B2C0000}"/>
    <cellStyle name="Normal 2 2 3 3 4 2 2 3 2" xfId="12169" xr:uid="{00000000-0005-0000-0000-00001C2C0000}"/>
    <cellStyle name="Normal 2 2 3 3 4 2 2 3 2 2" xfId="28465" xr:uid="{00000000-0005-0000-0000-00001D2C0000}"/>
    <cellStyle name="Normal 2 2 3 3 4 2 2 3 3" xfId="20319" xr:uid="{00000000-0005-0000-0000-00001E2C0000}"/>
    <cellStyle name="Normal 2 2 3 3 4 2 2 4" xfId="6666" xr:uid="{00000000-0005-0000-0000-00001F2C0000}"/>
    <cellStyle name="Normal 2 2 3 3 4 2 2 4 2" xfId="14812" xr:uid="{00000000-0005-0000-0000-0000202C0000}"/>
    <cellStyle name="Normal 2 2 3 3 4 2 2 4 2 2" xfId="31108" xr:uid="{00000000-0005-0000-0000-0000212C0000}"/>
    <cellStyle name="Normal 2 2 3 3 4 2 2 4 3" xfId="22962" xr:uid="{00000000-0005-0000-0000-0000222C0000}"/>
    <cellStyle name="Normal 2 2 3 3 4 2 2 5" xfId="9513" xr:uid="{00000000-0005-0000-0000-0000232C0000}"/>
    <cellStyle name="Normal 2 2 3 3 4 2 2 5 2" xfId="25809" xr:uid="{00000000-0005-0000-0000-0000242C0000}"/>
    <cellStyle name="Normal 2 2 3 3 4 2 2 6" xfId="17663" xr:uid="{00000000-0005-0000-0000-0000252C0000}"/>
    <cellStyle name="Normal 2 2 3 3 4 2 3" xfId="2072" xr:uid="{00000000-0005-0000-0000-0000262C0000}"/>
    <cellStyle name="Normal 2 2 3 3 4 2 3 2" xfId="4632" xr:uid="{00000000-0005-0000-0000-0000272C0000}"/>
    <cellStyle name="Normal 2 2 3 3 4 2 3 2 2" xfId="12778" xr:uid="{00000000-0005-0000-0000-0000282C0000}"/>
    <cellStyle name="Normal 2 2 3 3 4 2 3 2 2 2" xfId="29074" xr:uid="{00000000-0005-0000-0000-0000292C0000}"/>
    <cellStyle name="Normal 2 2 3 3 4 2 3 2 3" xfId="20928" xr:uid="{00000000-0005-0000-0000-00002A2C0000}"/>
    <cellStyle name="Normal 2 2 3 3 4 2 3 3" xfId="7371" xr:uid="{00000000-0005-0000-0000-00002B2C0000}"/>
    <cellStyle name="Normal 2 2 3 3 4 2 3 3 2" xfId="15517" xr:uid="{00000000-0005-0000-0000-00002C2C0000}"/>
    <cellStyle name="Normal 2 2 3 3 4 2 3 3 2 2" xfId="31813" xr:uid="{00000000-0005-0000-0000-00002D2C0000}"/>
    <cellStyle name="Normal 2 2 3 3 4 2 3 3 3" xfId="23667" xr:uid="{00000000-0005-0000-0000-00002E2C0000}"/>
    <cellStyle name="Normal 2 2 3 3 4 2 3 4" xfId="10218" xr:uid="{00000000-0005-0000-0000-00002F2C0000}"/>
    <cellStyle name="Normal 2 2 3 3 4 2 3 4 2" xfId="26514" xr:uid="{00000000-0005-0000-0000-0000302C0000}"/>
    <cellStyle name="Normal 2 2 3 3 4 2 3 5" xfId="18368" xr:uid="{00000000-0005-0000-0000-0000312C0000}"/>
    <cellStyle name="Normal 2 2 3 3 4 2 4" xfId="3414" xr:uid="{00000000-0005-0000-0000-0000322C0000}"/>
    <cellStyle name="Normal 2 2 3 3 4 2 4 2" xfId="11560" xr:uid="{00000000-0005-0000-0000-0000332C0000}"/>
    <cellStyle name="Normal 2 2 3 3 4 2 4 2 2" xfId="27856" xr:uid="{00000000-0005-0000-0000-0000342C0000}"/>
    <cellStyle name="Normal 2 2 3 3 4 2 4 3" xfId="19710" xr:uid="{00000000-0005-0000-0000-0000352C0000}"/>
    <cellStyle name="Normal 2 2 3 3 4 2 5" xfId="5961" xr:uid="{00000000-0005-0000-0000-0000362C0000}"/>
    <cellStyle name="Normal 2 2 3 3 4 2 5 2" xfId="14107" xr:uid="{00000000-0005-0000-0000-0000372C0000}"/>
    <cellStyle name="Normal 2 2 3 3 4 2 5 2 2" xfId="30403" xr:uid="{00000000-0005-0000-0000-0000382C0000}"/>
    <cellStyle name="Normal 2 2 3 3 4 2 5 3" xfId="22257" xr:uid="{00000000-0005-0000-0000-0000392C0000}"/>
    <cellStyle name="Normal 2 2 3 3 4 2 6" xfId="8808" xr:uid="{00000000-0005-0000-0000-00003A2C0000}"/>
    <cellStyle name="Normal 2 2 3 3 4 2 6 2" xfId="25104" xr:uid="{00000000-0005-0000-0000-00003B2C0000}"/>
    <cellStyle name="Normal 2 2 3 3 4 2 7" xfId="16958" xr:uid="{00000000-0005-0000-0000-00003C2C0000}"/>
    <cellStyle name="Normal 2 2 3 3 4 3" xfId="1023" xr:uid="{00000000-0005-0000-0000-00003D2C0000}"/>
    <cellStyle name="Normal 2 2 3 3 4 3 2" xfId="2433" xr:uid="{00000000-0005-0000-0000-00003E2C0000}"/>
    <cellStyle name="Normal 2 2 3 3 4 3 2 2" xfId="4945" xr:uid="{00000000-0005-0000-0000-00003F2C0000}"/>
    <cellStyle name="Normal 2 2 3 3 4 3 2 2 2" xfId="13091" xr:uid="{00000000-0005-0000-0000-0000402C0000}"/>
    <cellStyle name="Normal 2 2 3 3 4 3 2 2 2 2" xfId="29387" xr:uid="{00000000-0005-0000-0000-0000412C0000}"/>
    <cellStyle name="Normal 2 2 3 3 4 3 2 2 3" xfId="21241" xr:uid="{00000000-0005-0000-0000-0000422C0000}"/>
    <cellStyle name="Normal 2 2 3 3 4 3 2 3" xfId="7732" xr:uid="{00000000-0005-0000-0000-0000432C0000}"/>
    <cellStyle name="Normal 2 2 3 3 4 3 2 3 2" xfId="15878" xr:uid="{00000000-0005-0000-0000-0000442C0000}"/>
    <cellStyle name="Normal 2 2 3 3 4 3 2 3 2 2" xfId="32174" xr:uid="{00000000-0005-0000-0000-0000452C0000}"/>
    <cellStyle name="Normal 2 2 3 3 4 3 2 3 3" xfId="24028" xr:uid="{00000000-0005-0000-0000-0000462C0000}"/>
    <cellStyle name="Normal 2 2 3 3 4 3 2 4" xfId="10579" xr:uid="{00000000-0005-0000-0000-0000472C0000}"/>
    <cellStyle name="Normal 2 2 3 3 4 3 2 4 2" xfId="26875" xr:uid="{00000000-0005-0000-0000-0000482C0000}"/>
    <cellStyle name="Normal 2 2 3 3 4 3 2 5" xfId="18729" xr:uid="{00000000-0005-0000-0000-0000492C0000}"/>
    <cellStyle name="Normal 2 2 3 3 4 3 3" xfId="3727" xr:uid="{00000000-0005-0000-0000-00004A2C0000}"/>
    <cellStyle name="Normal 2 2 3 3 4 3 3 2" xfId="11873" xr:uid="{00000000-0005-0000-0000-00004B2C0000}"/>
    <cellStyle name="Normal 2 2 3 3 4 3 3 2 2" xfId="28169" xr:uid="{00000000-0005-0000-0000-00004C2C0000}"/>
    <cellStyle name="Normal 2 2 3 3 4 3 3 3" xfId="20023" xr:uid="{00000000-0005-0000-0000-00004D2C0000}"/>
    <cellStyle name="Normal 2 2 3 3 4 3 4" xfId="6322" xr:uid="{00000000-0005-0000-0000-00004E2C0000}"/>
    <cellStyle name="Normal 2 2 3 3 4 3 4 2" xfId="14468" xr:uid="{00000000-0005-0000-0000-00004F2C0000}"/>
    <cellStyle name="Normal 2 2 3 3 4 3 4 2 2" xfId="30764" xr:uid="{00000000-0005-0000-0000-0000502C0000}"/>
    <cellStyle name="Normal 2 2 3 3 4 3 4 3" xfId="22618" xr:uid="{00000000-0005-0000-0000-0000512C0000}"/>
    <cellStyle name="Normal 2 2 3 3 4 3 5" xfId="9169" xr:uid="{00000000-0005-0000-0000-0000522C0000}"/>
    <cellStyle name="Normal 2 2 3 3 4 3 5 2" xfId="25465" xr:uid="{00000000-0005-0000-0000-0000532C0000}"/>
    <cellStyle name="Normal 2 2 3 3 4 3 6" xfId="17319" xr:uid="{00000000-0005-0000-0000-0000542C0000}"/>
    <cellStyle name="Normal 2 2 3 3 4 4" xfId="1728" xr:uid="{00000000-0005-0000-0000-0000552C0000}"/>
    <cellStyle name="Normal 2 2 3 3 4 4 2" xfId="4336" xr:uid="{00000000-0005-0000-0000-0000562C0000}"/>
    <cellStyle name="Normal 2 2 3 3 4 4 2 2" xfId="12482" xr:uid="{00000000-0005-0000-0000-0000572C0000}"/>
    <cellStyle name="Normal 2 2 3 3 4 4 2 2 2" xfId="28778" xr:uid="{00000000-0005-0000-0000-0000582C0000}"/>
    <cellStyle name="Normal 2 2 3 3 4 4 2 3" xfId="20632" xr:uid="{00000000-0005-0000-0000-0000592C0000}"/>
    <cellStyle name="Normal 2 2 3 3 4 4 3" xfId="7027" xr:uid="{00000000-0005-0000-0000-00005A2C0000}"/>
    <cellStyle name="Normal 2 2 3 3 4 4 3 2" xfId="15173" xr:uid="{00000000-0005-0000-0000-00005B2C0000}"/>
    <cellStyle name="Normal 2 2 3 3 4 4 3 2 2" xfId="31469" xr:uid="{00000000-0005-0000-0000-00005C2C0000}"/>
    <cellStyle name="Normal 2 2 3 3 4 4 3 3" xfId="23323" xr:uid="{00000000-0005-0000-0000-00005D2C0000}"/>
    <cellStyle name="Normal 2 2 3 3 4 4 4" xfId="9874" xr:uid="{00000000-0005-0000-0000-00005E2C0000}"/>
    <cellStyle name="Normal 2 2 3 3 4 4 4 2" xfId="26170" xr:uid="{00000000-0005-0000-0000-00005F2C0000}"/>
    <cellStyle name="Normal 2 2 3 3 4 4 5" xfId="18024" xr:uid="{00000000-0005-0000-0000-0000602C0000}"/>
    <cellStyle name="Normal 2 2 3 3 4 5" xfId="3118" xr:uid="{00000000-0005-0000-0000-0000612C0000}"/>
    <cellStyle name="Normal 2 2 3 3 4 5 2" xfId="11264" xr:uid="{00000000-0005-0000-0000-0000622C0000}"/>
    <cellStyle name="Normal 2 2 3 3 4 5 2 2" xfId="27560" xr:uid="{00000000-0005-0000-0000-0000632C0000}"/>
    <cellStyle name="Normal 2 2 3 3 4 5 3" xfId="19414" xr:uid="{00000000-0005-0000-0000-0000642C0000}"/>
    <cellStyle name="Normal 2 2 3 3 4 6" xfId="5617" xr:uid="{00000000-0005-0000-0000-0000652C0000}"/>
    <cellStyle name="Normal 2 2 3 3 4 6 2" xfId="13763" xr:uid="{00000000-0005-0000-0000-0000662C0000}"/>
    <cellStyle name="Normal 2 2 3 3 4 6 2 2" xfId="30059" xr:uid="{00000000-0005-0000-0000-0000672C0000}"/>
    <cellStyle name="Normal 2 2 3 3 4 6 3" xfId="21913" xr:uid="{00000000-0005-0000-0000-0000682C0000}"/>
    <cellStyle name="Normal 2 2 3 3 4 7" xfId="8464" xr:uid="{00000000-0005-0000-0000-0000692C0000}"/>
    <cellStyle name="Normal 2 2 3 3 4 7 2" xfId="24760" xr:uid="{00000000-0005-0000-0000-00006A2C0000}"/>
    <cellStyle name="Normal 2 2 3 3 4 8" xfId="16614" xr:uid="{00000000-0005-0000-0000-00006B2C0000}"/>
    <cellStyle name="Normal 2 2 3 3 5" xfId="407" xr:uid="{00000000-0005-0000-0000-00006C2C0000}"/>
    <cellStyle name="Normal 2 2 3 3 5 2" xfId="1113" xr:uid="{00000000-0005-0000-0000-00006D2C0000}"/>
    <cellStyle name="Normal 2 2 3 3 5 2 2" xfId="2523" xr:uid="{00000000-0005-0000-0000-00006E2C0000}"/>
    <cellStyle name="Normal 2 2 3 3 5 2 2 2" xfId="5019" xr:uid="{00000000-0005-0000-0000-00006F2C0000}"/>
    <cellStyle name="Normal 2 2 3 3 5 2 2 2 2" xfId="13165" xr:uid="{00000000-0005-0000-0000-0000702C0000}"/>
    <cellStyle name="Normal 2 2 3 3 5 2 2 2 2 2" xfId="29461" xr:uid="{00000000-0005-0000-0000-0000712C0000}"/>
    <cellStyle name="Normal 2 2 3 3 5 2 2 2 3" xfId="21315" xr:uid="{00000000-0005-0000-0000-0000722C0000}"/>
    <cellStyle name="Normal 2 2 3 3 5 2 2 3" xfId="7822" xr:uid="{00000000-0005-0000-0000-0000732C0000}"/>
    <cellStyle name="Normal 2 2 3 3 5 2 2 3 2" xfId="15968" xr:uid="{00000000-0005-0000-0000-0000742C0000}"/>
    <cellStyle name="Normal 2 2 3 3 5 2 2 3 2 2" xfId="32264" xr:uid="{00000000-0005-0000-0000-0000752C0000}"/>
    <cellStyle name="Normal 2 2 3 3 5 2 2 3 3" xfId="24118" xr:uid="{00000000-0005-0000-0000-0000762C0000}"/>
    <cellStyle name="Normal 2 2 3 3 5 2 2 4" xfId="10669" xr:uid="{00000000-0005-0000-0000-0000772C0000}"/>
    <cellStyle name="Normal 2 2 3 3 5 2 2 4 2" xfId="26965" xr:uid="{00000000-0005-0000-0000-0000782C0000}"/>
    <cellStyle name="Normal 2 2 3 3 5 2 2 5" xfId="18819" xr:uid="{00000000-0005-0000-0000-0000792C0000}"/>
    <cellStyle name="Normal 2 2 3 3 5 2 3" xfId="3801" xr:uid="{00000000-0005-0000-0000-00007A2C0000}"/>
    <cellStyle name="Normal 2 2 3 3 5 2 3 2" xfId="11947" xr:uid="{00000000-0005-0000-0000-00007B2C0000}"/>
    <cellStyle name="Normal 2 2 3 3 5 2 3 2 2" xfId="28243" xr:uid="{00000000-0005-0000-0000-00007C2C0000}"/>
    <cellStyle name="Normal 2 2 3 3 5 2 3 3" xfId="20097" xr:uid="{00000000-0005-0000-0000-00007D2C0000}"/>
    <cellStyle name="Normal 2 2 3 3 5 2 4" xfId="6412" xr:uid="{00000000-0005-0000-0000-00007E2C0000}"/>
    <cellStyle name="Normal 2 2 3 3 5 2 4 2" xfId="14558" xr:uid="{00000000-0005-0000-0000-00007F2C0000}"/>
    <cellStyle name="Normal 2 2 3 3 5 2 4 2 2" xfId="30854" xr:uid="{00000000-0005-0000-0000-0000802C0000}"/>
    <cellStyle name="Normal 2 2 3 3 5 2 4 3" xfId="22708" xr:uid="{00000000-0005-0000-0000-0000812C0000}"/>
    <cellStyle name="Normal 2 2 3 3 5 2 5" xfId="9259" xr:uid="{00000000-0005-0000-0000-0000822C0000}"/>
    <cellStyle name="Normal 2 2 3 3 5 2 5 2" xfId="25555" xr:uid="{00000000-0005-0000-0000-0000832C0000}"/>
    <cellStyle name="Normal 2 2 3 3 5 2 6" xfId="17409" xr:uid="{00000000-0005-0000-0000-0000842C0000}"/>
    <cellStyle name="Normal 2 2 3 3 5 3" xfId="1818" xr:uid="{00000000-0005-0000-0000-0000852C0000}"/>
    <cellStyle name="Normal 2 2 3 3 5 3 2" xfId="4410" xr:uid="{00000000-0005-0000-0000-0000862C0000}"/>
    <cellStyle name="Normal 2 2 3 3 5 3 2 2" xfId="12556" xr:uid="{00000000-0005-0000-0000-0000872C0000}"/>
    <cellStyle name="Normal 2 2 3 3 5 3 2 2 2" xfId="28852" xr:uid="{00000000-0005-0000-0000-0000882C0000}"/>
    <cellStyle name="Normal 2 2 3 3 5 3 2 3" xfId="20706" xr:uid="{00000000-0005-0000-0000-0000892C0000}"/>
    <cellStyle name="Normal 2 2 3 3 5 3 3" xfId="7117" xr:uid="{00000000-0005-0000-0000-00008A2C0000}"/>
    <cellStyle name="Normal 2 2 3 3 5 3 3 2" xfId="15263" xr:uid="{00000000-0005-0000-0000-00008B2C0000}"/>
    <cellStyle name="Normal 2 2 3 3 5 3 3 2 2" xfId="31559" xr:uid="{00000000-0005-0000-0000-00008C2C0000}"/>
    <cellStyle name="Normal 2 2 3 3 5 3 3 3" xfId="23413" xr:uid="{00000000-0005-0000-0000-00008D2C0000}"/>
    <cellStyle name="Normal 2 2 3 3 5 3 4" xfId="9964" xr:uid="{00000000-0005-0000-0000-00008E2C0000}"/>
    <cellStyle name="Normal 2 2 3 3 5 3 4 2" xfId="26260" xr:uid="{00000000-0005-0000-0000-00008F2C0000}"/>
    <cellStyle name="Normal 2 2 3 3 5 3 5" xfId="18114" xr:uid="{00000000-0005-0000-0000-0000902C0000}"/>
    <cellStyle name="Normal 2 2 3 3 5 4" xfId="3192" xr:uid="{00000000-0005-0000-0000-0000912C0000}"/>
    <cellStyle name="Normal 2 2 3 3 5 4 2" xfId="11338" xr:uid="{00000000-0005-0000-0000-0000922C0000}"/>
    <cellStyle name="Normal 2 2 3 3 5 4 2 2" xfId="27634" xr:uid="{00000000-0005-0000-0000-0000932C0000}"/>
    <cellStyle name="Normal 2 2 3 3 5 4 3" xfId="19488" xr:uid="{00000000-0005-0000-0000-0000942C0000}"/>
    <cellStyle name="Normal 2 2 3 3 5 5" xfId="5707" xr:uid="{00000000-0005-0000-0000-0000952C0000}"/>
    <cellStyle name="Normal 2 2 3 3 5 5 2" xfId="13853" xr:uid="{00000000-0005-0000-0000-0000962C0000}"/>
    <cellStyle name="Normal 2 2 3 3 5 5 2 2" xfId="30149" xr:uid="{00000000-0005-0000-0000-0000972C0000}"/>
    <cellStyle name="Normal 2 2 3 3 5 5 3" xfId="22003" xr:uid="{00000000-0005-0000-0000-0000982C0000}"/>
    <cellStyle name="Normal 2 2 3 3 5 6" xfId="8554" xr:uid="{00000000-0005-0000-0000-0000992C0000}"/>
    <cellStyle name="Normal 2 2 3 3 5 6 2" xfId="24850" xr:uid="{00000000-0005-0000-0000-00009A2C0000}"/>
    <cellStyle name="Normal 2 2 3 3 5 7" xfId="16704" xr:uid="{00000000-0005-0000-0000-00009B2C0000}"/>
    <cellStyle name="Normal 2 2 3 3 6" xfId="769" xr:uid="{00000000-0005-0000-0000-00009C2C0000}"/>
    <cellStyle name="Normal 2 2 3 3 6 2" xfId="2179" xr:uid="{00000000-0005-0000-0000-00009D2C0000}"/>
    <cellStyle name="Normal 2 2 3 3 6 2 2" xfId="4723" xr:uid="{00000000-0005-0000-0000-00009E2C0000}"/>
    <cellStyle name="Normal 2 2 3 3 6 2 2 2" xfId="12869" xr:uid="{00000000-0005-0000-0000-00009F2C0000}"/>
    <cellStyle name="Normal 2 2 3 3 6 2 2 2 2" xfId="29165" xr:uid="{00000000-0005-0000-0000-0000A02C0000}"/>
    <cellStyle name="Normal 2 2 3 3 6 2 2 3" xfId="21019" xr:uid="{00000000-0005-0000-0000-0000A12C0000}"/>
    <cellStyle name="Normal 2 2 3 3 6 2 3" xfId="7478" xr:uid="{00000000-0005-0000-0000-0000A22C0000}"/>
    <cellStyle name="Normal 2 2 3 3 6 2 3 2" xfId="15624" xr:uid="{00000000-0005-0000-0000-0000A32C0000}"/>
    <cellStyle name="Normal 2 2 3 3 6 2 3 2 2" xfId="31920" xr:uid="{00000000-0005-0000-0000-0000A42C0000}"/>
    <cellStyle name="Normal 2 2 3 3 6 2 3 3" xfId="23774" xr:uid="{00000000-0005-0000-0000-0000A52C0000}"/>
    <cellStyle name="Normal 2 2 3 3 6 2 4" xfId="10325" xr:uid="{00000000-0005-0000-0000-0000A62C0000}"/>
    <cellStyle name="Normal 2 2 3 3 6 2 4 2" xfId="26621" xr:uid="{00000000-0005-0000-0000-0000A72C0000}"/>
    <cellStyle name="Normal 2 2 3 3 6 2 5" xfId="18475" xr:uid="{00000000-0005-0000-0000-0000A82C0000}"/>
    <cellStyle name="Normal 2 2 3 3 6 3" xfId="3505" xr:uid="{00000000-0005-0000-0000-0000A92C0000}"/>
    <cellStyle name="Normal 2 2 3 3 6 3 2" xfId="11651" xr:uid="{00000000-0005-0000-0000-0000AA2C0000}"/>
    <cellStyle name="Normal 2 2 3 3 6 3 2 2" xfId="27947" xr:uid="{00000000-0005-0000-0000-0000AB2C0000}"/>
    <cellStyle name="Normal 2 2 3 3 6 3 3" xfId="19801" xr:uid="{00000000-0005-0000-0000-0000AC2C0000}"/>
    <cellStyle name="Normal 2 2 3 3 6 4" xfId="6068" xr:uid="{00000000-0005-0000-0000-0000AD2C0000}"/>
    <cellStyle name="Normal 2 2 3 3 6 4 2" xfId="14214" xr:uid="{00000000-0005-0000-0000-0000AE2C0000}"/>
    <cellStyle name="Normal 2 2 3 3 6 4 2 2" xfId="30510" xr:uid="{00000000-0005-0000-0000-0000AF2C0000}"/>
    <cellStyle name="Normal 2 2 3 3 6 4 3" xfId="22364" xr:uid="{00000000-0005-0000-0000-0000B02C0000}"/>
    <cellStyle name="Normal 2 2 3 3 6 5" xfId="8915" xr:uid="{00000000-0005-0000-0000-0000B12C0000}"/>
    <cellStyle name="Normal 2 2 3 3 6 5 2" xfId="25211" xr:uid="{00000000-0005-0000-0000-0000B22C0000}"/>
    <cellStyle name="Normal 2 2 3 3 6 6" xfId="17065" xr:uid="{00000000-0005-0000-0000-0000B32C0000}"/>
    <cellStyle name="Normal 2 2 3 3 7" xfId="1474" xr:uid="{00000000-0005-0000-0000-0000B42C0000}"/>
    <cellStyle name="Normal 2 2 3 3 7 2" xfId="4114" xr:uid="{00000000-0005-0000-0000-0000B52C0000}"/>
    <cellStyle name="Normal 2 2 3 3 7 2 2" xfId="12260" xr:uid="{00000000-0005-0000-0000-0000B62C0000}"/>
    <cellStyle name="Normal 2 2 3 3 7 2 2 2" xfId="28556" xr:uid="{00000000-0005-0000-0000-0000B72C0000}"/>
    <cellStyle name="Normal 2 2 3 3 7 2 3" xfId="20410" xr:uid="{00000000-0005-0000-0000-0000B82C0000}"/>
    <cellStyle name="Normal 2 2 3 3 7 3" xfId="6773" xr:uid="{00000000-0005-0000-0000-0000B92C0000}"/>
    <cellStyle name="Normal 2 2 3 3 7 3 2" xfId="14919" xr:uid="{00000000-0005-0000-0000-0000BA2C0000}"/>
    <cellStyle name="Normal 2 2 3 3 7 3 2 2" xfId="31215" xr:uid="{00000000-0005-0000-0000-0000BB2C0000}"/>
    <cellStyle name="Normal 2 2 3 3 7 3 3" xfId="23069" xr:uid="{00000000-0005-0000-0000-0000BC2C0000}"/>
    <cellStyle name="Normal 2 2 3 3 7 4" xfId="9620" xr:uid="{00000000-0005-0000-0000-0000BD2C0000}"/>
    <cellStyle name="Normal 2 2 3 3 7 4 2" xfId="25916" xr:uid="{00000000-0005-0000-0000-0000BE2C0000}"/>
    <cellStyle name="Normal 2 2 3 3 7 5" xfId="17770" xr:uid="{00000000-0005-0000-0000-0000BF2C0000}"/>
    <cellStyle name="Normal 2 2 3 3 8" xfId="2896" xr:uid="{00000000-0005-0000-0000-0000C02C0000}"/>
    <cellStyle name="Normal 2 2 3 3 8 2" xfId="11042" xr:uid="{00000000-0005-0000-0000-0000C12C0000}"/>
    <cellStyle name="Normal 2 2 3 3 8 2 2" xfId="27338" xr:uid="{00000000-0005-0000-0000-0000C22C0000}"/>
    <cellStyle name="Normal 2 2 3 3 8 3" xfId="19192" xr:uid="{00000000-0005-0000-0000-0000C32C0000}"/>
    <cellStyle name="Normal 2 2 3 3 9" xfId="5363" xr:uid="{00000000-0005-0000-0000-0000C42C0000}"/>
    <cellStyle name="Normal 2 2 3 3 9 2" xfId="13509" xr:uid="{00000000-0005-0000-0000-0000C52C0000}"/>
    <cellStyle name="Normal 2 2 3 3 9 2 2" xfId="29805" xr:uid="{00000000-0005-0000-0000-0000C62C0000}"/>
    <cellStyle name="Normal 2 2 3 3 9 3" xfId="21659" xr:uid="{00000000-0005-0000-0000-0000C72C0000}"/>
    <cellStyle name="Normal 2 2 3 4" xfId="109" xr:uid="{00000000-0005-0000-0000-0000C82C0000}"/>
    <cellStyle name="Normal 2 2 3 4 2" xfId="453" xr:uid="{00000000-0005-0000-0000-0000C92C0000}"/>
    <cellStyle name="Normal 2 2 3 4 2 2" xfId="1159" xr:uid="{00000000-0005-0000-0000-0000CA2C0000}"/>
    <cellStyle name="Normal 2 2 3 4 2 2 2" xfId="2569" xr:uid="{00000000-0005-0000-0000-0000CB2C0000}"/>
    <cellStyle name="Normal 2 2 3 4 2 2 2 2" xfId="5057" xr:uid="{00000000-0005-0000-0000-0000CC2C0000}"/>
    <cellStyle name="Normal 2 2 3 4 2 2 2 2 2" xfId="13203" xr:uid="{00000000-0005-0000-0000-0000CD2C0000}"/>
    <cellStyle name="Normal 2 2 3 4 2 2 2 2 2 2" xfId="29499" xr:uid="{00000000-0005-0000-0000-0000CE2C0000}"/>
    <cellStyle name="Normal 2 2 3 4 2 2 2 2 3" xfId="21353" xr:uid="{00000000-0005-0000-0000-0000CF2C0000}"/>
    <cellStyle name="Normal 2 2 3 4 2 2 2 3" xfId="7868" xr:uid="{00000000-0005-0000-0000-0000D02C0000}"/>
    <cellStyle name="Normal 2 2 3 4 2 2 2 3 2" xfId="16014" xr:uid="{00000000-0005-0000-0000-0000D12C0000}"/>
    <cellStyle name="Normal 2 2 3 4 2 2 2 3 2 2" xfId="32310" xr:uid="{00000000-0005-0000-0000-0000D22C0000}"/>
    <cellStyle name="Normal 2 2 3 4 2 2 2 3 3" xfId="24164" xr:uid="{00000000-0005-0000-0000-0000D32C0000}"/>
    <cellStyle name="Normal 2 2 3 4 2 2 2 4" xfId="10715" xr:uid="{00000000-0005-0000-0000-0000D42C0000}"/>
    <cellStyle name="Normal 2 2 3 4 2 2 2 4 2" xfId="27011" xr:uid="{00000000-0005-0000-0000-0000D52C0000}"/>
    <cellStyle name="Normal 2 2 3 4 2 2 2 5" xfId="18865" xr:uid="{00000000-0005-0000-0000-0000D62C0000}"/>
    <cellStyle name="Normal 2 2 3 4 2 2 3" xfId="3839" xr:uid="{00000000-0005-0000-0000-0000D72C0000}"/>
    <cellStyle name="Normal 2 2 3 4 2 2 3 2" xfId="11985" xr:uid="{00000000-0005-0000-0000-0000D82C0000}"/>
    <cellStyle name="Normal 2 2 3 4 2 2 3 2 2" xfId="28281" xr:uid="{00000000-0005-0000-0000-0000D92C0000}"/>
    <cellStyle name="Normal 2 2 3 4 2 2 3 3" xfId="20135" xr:uid="{00000000-0005-0000-0000-0000DA2C0000}"/>
    <cellStyle name="Normal 2 2 3 4 2 2 4" xfId="6458" xr:uid="{00000000-0005-0000-0000-0000DB2C0000}"/>
    <cellStyle name="Normal 2 2 3 4 2 2 4 2" xfId="14604" xr:uid="{00000000-0005-0000-0000-0000DC2C0000}"/>
    <cellStyle name="Normal 2 2 3 4 2 2 4 2 2" xfId="30900" xr:uid="{00000000-0005-0000-0000-0000DD2C0000}"/>
    <cellStyle name="Normal 2 2 3 4 2 2 4 3" xfId="22754" xr:uid="{00000000-0005-0000-0000-0000DE2C0000}"/>
    <cellStyle name="Normal 2 2 3 4 2 2 5" xfId="9305" xr:uid="{00000000-0005-0000-0000-0000DF2C0000}"/>
    <cellStyle name="Normal 2 2 3 4 2 2 5 2" xfId="25601" xr:uid="{00000000-0005-0000-0000-0000E02C0000}"/>
    <cellStyle name="Normal 2 2 3 4 2 2 6" xfId="17455" xr:uid="{00000000-0005-0000-0000-0000E12C0000}"/>
    <cellStyle name="Normal 2 2 3 4 2 3" xfId="1864" xr:uid="{00000000-0005-0000-0000-0000E22C0000}"/>
    <cellStyle name="Normal 2 2 3 4 2 3 2" xfId="4448" xr:uid="{00000000-0005-0000-0000-0000E32C0000}"/>
    <cellStyle name="Normal 2 2 3 4 2 3 2 2" xfId="12594" xr:uid="{00000000-0005-0000-0000-0000E42C0000}"/>
    <cellStyle name="Normal 2 2 3 4 2 3 2 2 2" xfId="28890" xr:uid="{00000000-0005-0000-0000-0000E52C0000}"/>
    <cellStyle name="Normal 2 2 3 4 2 3 2 3" xfId="20744" xr:uid="{00000000-0005-0000-0000-0000E62C0000}"/>
    <cellStyle name="Normal 2 2 3 4 2 3 3" xfId="7163" xr:uid="{00000000-0005-0000-0000-0000E72C0000}"/>
    <cellStyle name="Normal 2 2 3 4 2 3 3 2" xfId="15309" xr:uid="{00000000-0005-0000-0000-0000E82C0000}"/>
    <cellStyle name="Normal 2 2 3 4 2 3 3 2 2" xfId="31605" xr:uid="{00000000-0005-0000-0000-0000E92C0000}"/>
    <cellStyle name="Normal 2 2 3 4 2 3 3 3" xfId="23459" xr:uid="{00000000-0005-0000-0000-0000EA2C0000}"/>
    <cellStyle name="Normal 2 2 3 4 2 3 4" xfId="10010" xr:uid="{00000000-0005-0000-0000-0000EB2C0000}"/>
    <cellStyle name="Normal 2 2 3 4 2 3 4 2" xfId="26306" xr:uid="{00000000-0005-0000-0000-0000EC2C0000}"/>
    <cellStyle name="Normal 2 2 3 4 2 3 5" xfId="18160" xr:uid="{00000000-0005-0000-0000-0000ED2C0000}"/>
    <cellStyle name="Normal 2 2 3 4 2 4" xfId="3230" xr:uid="{00000000-0005-0000-0000-0000EE2C0000}"/>
    <cellStyle name="Normal 2 2 3 4 2 4 2" xfId="11376" xr:uid="{00000000-0005-0000-0000-0000EF2C0000}"/>
    <cellStyle name="Normal 2 2 3 4 2 4 2 2" xfId="27672" xr:uid="{00000000-0005-0000-0000-0000F02C0000}"/>
    <cellStyle name="Normal 2 2 3 4 2 4 3" xfId="19526" xr:uid="{00000000-0005-0000-0000-0000F12C0000}"/>
    <cellStyle name="Normal 2 2 3 4 2 5" xfId="5753" xr:uid="{00000000-0005-0000-0000-0000F22C0000}"/>
    <cellStyle name="Normal 2 2 3 4 2 5 2" xfId="13899" xr:uid="{00000000-0005-0000-0000-0000F32C0000}"/>
    <cellStyle name="Normal 2 2 3 4 2 5 2 2" xfId="30195" xr:uid="{00000000-0005-0000-0000-0000F42C0000}"/>
    <cellStyle name="Normal 2 2 3 4 2 5 3" xfId="22049" xr:uid="{00000000-0005-0000-0000-0000F52C0000}"/>
    <cellStyle name="Normal 2 2 3 4 2 6" xfId="8600" xr:uid="{00000000-0005-0000-0000-0000F62C0000}"/>
    <cellStyle name="Normal 2 2 3 4 2 6 2" xfId="24896" xr:uid="{00000000-0005-0000-0000-0000F72C0000}"/>
    <cellStyle name="Normal 2 2 3 4 2 7" xfId="16750" xr:uid="{00000000-0005-0000-0000-0000F82C0000}"/>
    <cellStyle name="Normal 2 2 3 4 3" xfId="815" xr:uid="{00000000-0005-0000-0000-0000F92C0000}"/>
    <cellStyle name="Normal 2 2 3 4 3 2" xfId="2225" xr:uid="{00000000-0005-0000-0000-0000FA2C0000}"/>
    <cellStyle name="Normal 2 2 3 4 3 2 2" xfId="4761" xr:uid="{00000000-0005-0000-0000-0000FB2C0000}"/>
    <cellStyle name="Normal 2 2 3 4 3 2 2 2" xfId="12907" xr:uid="{00000000-0005-0000-0000-0000FC2C0000}"/>
    <cellStyle name="Normal 2 2 3 4 3 2 2 2 2" xfId="29203" xr:uid="{00000000-0005-0000-0000-0000FD2C0000}"/>
    <cellStyle name="Normal 2 2 3 4 3 2 2 3" xfId="21057" xr:uid="{00000000-0005-0000-0000-0000FE2C0000}"/>
    <cellStyle name="Normal 2 2 3 4 3 2 3" xfId="7524" xr:uid="{00000000-0005-0000-0000-0000FF2C0000}"/>
    <cellStyle name="Normal 2 2 3 4 3 2 3 2" xfId="15670" xr:uid="{00000000-0005-0000-0000-0000002D0000}"/>
    <cellStyle name="Normal 2 2 3 4 3 2 3 2 2" xfId="31966" xr:uid="{00000000-0005-0000-0000-0000012D0000}"/>
    <cellStyle name="Normal 2 2 3 4 3 2 3 3" xfId="23820" xr:uid="{00000000-0005-0000-0000-0000022D0000}"/>
    <cellStyle name="Normal 2 2 3 4 3 2 4" xfId="10371" xr:uid="{00000000-0005-0000-0000-0000032D0000}"/>
    <cellStyle name="Normal 2 2 3 4 3 2 4 2" xfId="26667" xr:uid="{00000000-0005-0000-0000-0000042D0000}"/>
    <cellStyle name="Normal 2 2 3 4 3 2 5" xfId="18521" xr:uid="{00000000-0005-0000-0000-0000052D0000}"/>
    <cellStyle name="Normal 2 2 3 4 3 3" xfId="3543" xr:uid="{00000000-0005-0000-0000-0000062D0000}"/>
    <cellStyle name="Normal 2 2 3 4 3 3 2" xfId="11689" xr:uid="{00000000-0005-0000-0000-0000072D0000}"/>
    <cellStyle name="Normal 2 2 3 4 3 3 2 2" xfId="27985" xr:uid="{00000000-0005-0000-0000-0000082D0000}"/>
    <cellStyle name="Normal 2 2 3 4 3 3 3" xfId="19839" xr:uid="{00000000-0005-0000-0000-0000092D0000}"/>
    <cellStyle name="Normal 2 2 3 4 3 4" xfId="6114" xr:uid="{00000000-0005-0000-0000-00000A2D0000}"/>
    <cellStyle name="Normal 2 2 3 4 3 4 2" xfId="14260" xr:uid="{00000000-0005-0000-0000-00000B2D0000}"/>
    <cellStyle name="Normal 2 2 3 4 3 4 2 2" xfId="30556" xr:uid="{00000000-0005-0000-0000-00000C2D0000}"/>
    <cellStyle name="Normal 2 2 3 4 3 4 3" xfId="22410" xr:uid="{00000000-0005-0000-0000-00000D2D0000}"/>
    <cellStyle name="Normal 2 2 3 4 3 5" xfId="8961" xr:uid="{00000000-0005-0000-0000-00000E2D0000}"/>
    <cellStyle name="Normal 2 2 3 4 3 5 2" xfId="25257" xr:uid="{00000000-0005-0000-0000-00000F2D0000}"/>
    <cellStyle name="Normal 2 2 3 4 3 6" xfId="17111" xr:uid="{00000000-0005-0000-0000-0000102D0000}"/>
    <cellStyle name="Normal 2 2 3 4 4" xfId="1520" xr:uid="{00000000-0005-0000-0000-0000112D0000}"/>
    <cellStyle name="Normal 2 2 3 4 4 2" xfId="4152" xr:uid="{00000000-0005-0000-0000-0000122D0000}"/>
    <cellStyle name="Normal 2 2 3 4 4 2 2" xfId="12298" xr:uid="{00000000-0005-0000-0000-0000132D0000}"/>
    <cellStyle name="Normal 2 2 3 4 4 2 2 2" xfId="28594" xr:uid="{00000000-0005-0000-0000-0000142D0000}"/>
    <cellStyle name="Normal 2 2 3 4 4 2 3" xfId="20448" xr:uid="{00000000-0005-0000-0000-0000152D0000}"/>
    <cellStyle name="Normal 2 2 3 4 4 3" xfId="6819" xr:uid="{00000000-0005-0000-0000-0000162D0000}"/>
    <cellStyle name="Normal 2 2 3 4 4 3 2" xfId="14965" xr:uid="{00000000-0005-0000-0000-0000172D0000}"/>
    <cellStyle name="Normal 2 2 3 4 4 3 2 2" xfId="31261" xr:uid="{00000000-0005-0000-0000-0000182D0000}"/>
    <cellStyle name="Normal 2 2 3 4 4 3 3" xfId="23115" xr:uid="{00000000-0005-0000-0000-0000192D0000}"/>
    <cellStyle name="Normal 2 2 3 4 4 4" xfId="9666" xr:uid="{00000000-0005-0000-0000-00001A2D0000}"/>
    <cellStyle name="Normal 2 2 3 4 4 4 2" xfId="25962" xr:uid="{00000000-0005-0000-0000-00001B2D0000}"/>
    <cellStyle name="Normal 2 2 3 4 4 5" xfId="17816" xr:uid="{00000000-0005-0000-0000-00001C2D0000}"/>
    <cellStyle name="Normal 2 2 3 4 5" xfId="2934" xr:uid="{00000000-0005-0000-0000-00001D2D0000}"/>
    <cellStyle name="Normal 2 2 3 4 5 2" xfId="11080" xr:uid="{00000000-0005-0000-0000-00001E2D0000}"/>
    <cellStyle name="Normal 2 2 3 4 5 2 2" xfId="27376" xr:uid="{00000000-0005-0000-0000-00001F2D0000}"/>
    <cellStyle name="Normal 2 2 3 4 5 3" xfId="19230" xr:uid="{00000000-0005-0000-0000-0000202D0000}"/>
    <cellStyle name="Normal 2 2 3 4 6" xfId="5409" xr:uid="{00000000-0005-0000-0000-0000212D0000}"/>
    <cellStyle name="Normal 2 2 3 4 6 2" xfId="13555" xr:uid="{00000000-0005-0000-0000-0000222D0000}"/>
    <cellStyle name="Normal 2 2 3 4 6 2 2" xfId="29851" xr:uid="{00000000-0005-0000-0000-0000232D0000}"/>
    <cellStyle name="Normal 2 2 3 4 6 3" xfId="21705" xr:uid="{00000000-0005-0000-0000-0000242D0000}"/>
    <cellStyle name="Normal 2 2 3 4 7" xfId="8256" xr:uid="{00000000-0005-0000-0000-0000252D0000}"/>
    <cellStyle name="Normal 2 2 3 4 7 2" xfId="24552" xr:uid="{00000000-0005-0000-0000-0000262D0000}"/>
    <cellStyle name="Normal 2 2 3 4 8" xfId="16406" xr:uid="{00000000-0005-0000-0000-0000272D0000}"/>
    <cellStyle name="Normal 2 2 3 5" xfId="197" xr:uid="{00000000-0005-0000-0000-0000282D0000}"/>
    <cellStyle name="Normal 2 2 3 5 2" xfId="541" xr:uid="{00000000-0005-0000-0000-0000292D0000}"/>
    <cellStyle name="Normal 2 2 3 5 2 2" xfId="1247" xr:uid="{00000000-0005-0000-0000-00002A2D0000}"/>
    <cellStyle name="Normal 2 2 3 5 2 2 2" xfId="2657" xr:uid="{00000000-0005-0000-0000-00002B2D0000}"/>
    <cellStyle name="Normal 2 2 3 5 2 2 2 2" xfId="5131" xr:uid="{00000000-0005-0000-0000-00002C2D0000}"/>
    <cellStyle name="Normal 2 2 3 5 2 2 2 2 2" xfId="13277" xr:uid="{00000000-0005-0000-0000-00002D2D0000}"/>
    <cellStyle name="Normal 2 2 3 5 2 2 2 2 2 2" xfId="29573" xr:uid="{00000000-0005-0000-0000-00002E2D0000}"/>
    <cellStyle name="Normal 2 2 3 5 2 2 2 2 3" xfId="21427" xr:uid="{00000000-0005-0000-0000-00002F2D0000}"/>
    <cellStyle name="Normal 2 2 3 5 2 2 2 3" xfId="7956" xr:uid="{00000000-0005-0000-0000-0000302D0000}"/>
    <cellStyle name="Normal 2 2 3 5 2 2 2 3 2" xfId="16102" xr:uid="{00000000-0005-0000-0000-0000312D0000}"/>
    <cellStyle name="Normal 2 2 3 5 2 2 2 3 2 2" xfId="32398" xr:uid="{00000000-0005-0000-0000-0000322D0000}"/>
    <cellStyle name="Normal 2 2 3 5 2 2 2 3 3" xfId="24252" xr:uid="{00000000-0005-0000-0000-0000332D0000}"/>
    <cellStyle name="Normal 2 2 3 5 2 2 2 4" xfId="10803" xr:uid="{00000000-0005-0000-0000-0000342D0000}"/>
    <cellStyle name="Normal 2 2 3 5 2 2 2 4 2" xfId="27099" xr:uid="{00000000-0005-0000-0000-0000352D0000}"/>
    <cellStyle name="Normal 2 2 3 5 2 2 2 5" xfId="18953" xr:uid="{00000000-0005-0000-0000-0000362D0000}"/>
    <cellStyle name="Normal 2 2 3 5 2 2 3" xfId="3913" xr:uid="{00000000-0005-0000-0000-0000372D0000}"/>
    <cellStyle name="Normal 2 2 3 5 2 2 3 2" xfId="12059" xr:uid="{00000000-0005-0000-0000-0000382D0000}"/>
    <cellStyle name="Normal 2 2 3 5 2 2 3 2 2" xfId="28355" xr:uid="{00000000-0005-0000-0000-0000392D0000}"/>
    <cellStyle name="Normal 2 2 3 5 2 2 3 3" xfId="20209" xr:uid="{00000000-0005-0000-0000-00003A2D0000}"/>
    <cellStyle name="Normal 2 2 3 5 2 2 4" xfId="6546" xr:uid="{00000000-0005-0000-0000-00003B2D0000}"/>
    <cellStyle name="Normal 2 2 3 5 2 2 4 2" xfId="14692" xr:uid="{00000000-0005-0000-0000-00003C2D0000}"/>
    <cellStyle name="Normal 2 2 3 5 2 2 4 2 2" xfId="30988" xr:uid="{00000000-0005-0000-0000-00003D2D0000}"/>
    <cellStyle name="Normal 2 2 3 5 2 2 4 3" xfId="22842" xr:uid="{00000000-0005-0000-0000-00003E2D0000}"/>
    <cellStyle name="Normal 2 2 3 5 2 2 5" xfId="9393" xr:uid="{00000000-0005-0000-0000-00003F2D0000}"/>
    <cellStyle name="Normal 2 2 3 5 2 2 5 2" xfId="25689" xr:uid="{00000000-0005-0000-0000-0000402D0000}"/>
    <cellStyle name="Normal 2 2 3 5 2 2 6" xfId="17543" xr:uid="{00000000-0005-0000-0000-0000412D0000}"/>
    <cellStyle name="Normal 2 2 3 5 2 3" xfId="1952" xr:uid="{00000000-0005-0000-0000-0000422D0000}"/>
    <cellStyle name="Normal 2 2 3 5 2 3 2" xfId="4522" xr:uid="{00000000-0005-0000-0000-0000432D0000}"/>
    <cellStyle name="Normal 2 2 3 5 2 3 2 2" xfId="12668" xr:uid="{00000000-0005-0000-0000-0000442D0000}"/>
    <cellStyle name="Normal 2 2 3 5 2 3 2 2 2" xfId="28964" xr:uid="{00000000-0005-0000-0000-0000452D0000}"/>
    <cellStyle name="Normal 2 2 3 5 2 3 2 3" xfId="20818" xr:uid="{00000000-0005-0000-0000-0000462D0000}"/>
    <cellStyle name="Normal 2 2 3 5 2 3 3" xfId="7251" xr:uid="{00000000-0005-0000-0000-0000472D0000}"/>
    <cellStyle name="Normal 2 2 3 5 2 3 3 2" xfId="15397" xr:uid="{00000000-0005-0000-0000-0000482D0000}"/>
    <cellStyle name="Normal 2 2 3 5 2 3 3 2 2" xfId="31693" xr:uid="{00000000-0005-0000-0000-0000492D0000}"/>
    <cellStyle name="Normal 2 2 3 5 2 3 3 3" xfId="23547" xr:uid="{00000000-0005-0000-0000-00004A2D0000}"/>
    <cellStyle name="Normal 2 2 3 5 2 3 4" xfId="10098" xr:uid="{00000000-0005-0000-0000-00004B2D0000}"/>
    <cellStyle name="Normal 2 2 3 5 2 3 4 2" xfId="26394" xr:uid="{00000000-0005-0000-0000-00004C2D0000}"/>
    <cellStyle name="Normal 2 2 3 5 2 3 5" xfId="18248" xr:uid="{00000000-0005-0000-0000-00004D2D0000}"/>
    <cellStyle name="Normal 2 2 3 5 2 4" xfId="3304" xr:uid="{00000000-0005-0000-0000-00004E2D0000}"/>
    <cellStyle name="Normal 2 2 3 5 2 4 2" xfId="11450" xr:uid="{00000000-0005-0000-0000-00004F2D0000}"/>
    <cellStyle name="Normal 2 2 3 5 2 4 2 2" xfId="27746" xr:uid="{00000000-0005-0000-0000-0000502D0000}"/>
    <cellStyle name="Normal 2 2 3 5 2 4 3" xfId="19600" xr:uid="{00000000-0005-0000-0000-0000512D0000}"/>
    <cellStyle name="Normal 2 2 3 5 2 5" xfId="5841" xr:uid="{00000000-0005-0000-0000-0000522D0000}"/>
    <cellStyle name="Normal 2 2 3 5 2 5 2" xfId="13987" xr:uid="{00000000-0005-0000-0000-0000532D0000}"/>
    <cellStyle name="Normal 2 2 3 5 2 5 2 2" xfId="30283" xr:uid="{00000000-0005-0000-0000-0000542D0000}"/>
    <cellStyle name="Normal 2 2 3 5 2 5 3" xfId="22137" xr:uid="{00000000-0005-0000-0000-0000552D0000}"/>
    <cellStyle name="Normal 2 2 3 5 2 6" xfId="8688" xr:uid="{00000000-0005-0000-0000-0000562D0000}"/>
    <cellStyle name="Normal 2 2 3 5 2 6 2" xfId="24984" xr:uid="{00000000-0005-0000-0000-0000572D0000}"/>
    <cellStyle name="Normal 2 2 3 5 2 7" xfId="16838" xr:uid="{00000000-0005-0000-0000-0000582D0000}"/>
    <cellStyle name="Normal 2 2 3 5 3" xfId="903" xr:uid="{00000000-0005-0000-0000-0000592D0000}"/>
    <cellStyle name="Normal 2 2 3 5 3 2" xfId="2313" xr:uid="{00000000-0005-0000-0000-00005A2D0000}"/>
    <cellStyle name="Normal 2 2 3 5 3 2 2" xfId="4835" xr:uid="{00000000-0005-0000-0000-00005B2D0000}"/>
    <cellStyle name="Normal 2 2 3 5 3 2 2 2" xfId="12981" xr:uid="{00000000-0005-0000-0000-00005C2D0000}"/>
    <cellStyle name="Normal 2 2 3 5 3 2 2 2 2" xfId="29277" xr:uid="{00000000-0005-0000-0000-00005D2D0000}"/>
    <cellStyle name="Normal 2 2 3 5 3 2 2 3" xfId="21131" xr:uid="{00000000-0005-0000-0000-00005E2D0000}"/>
    <cellStyle name="Normal 2 2 3 5 3 2 3" xfId="7612" xr:uid="{00000000-0005-0000-0000-00005F2D0000}"/>
    <cellStyle name="Normal 2 2 3 5 3 2 3 2" xfId="15758" xr:uid="{00000000-0005-0000-0000-0000602D0000}"/>
    <cellStyle name="Normal 2 2 3 5 3 2 3 2 2" xfId="32054" xr:uid="{00000000-0005-0000-0000-0000612D0000}"/>
    <cellStyle name="Normal 2 2 3 5 3 2 3 3" xfId="23908" xr:uid="{00000000-0005-0000-0000-0000622D0000}"/>
    <cellStyle name="Normal 2 2 3 5 3 2 4" xfId="10459" xr:uid="{00000000-0005-0000-0000-0000632D0000}"/>
    <cellStyle name="Normal 2 2 3 5 3 2 4 2" xfId="26755" xr:uid="{00000000-0005-0000-0000-0000642D0000}"/>
    <cellStyle name="Normal 2 2 3 5 3 2 5" xfId="18609" xr:uid="{00000000-0005-0000-0000-0000652D0000}"/>
    <cellStyle name="Normal 2 2 3 5 3 3" xfId="3617" xr:uid="{00000000-0005-0000-0000-0000662D0000}"/>
    <cellStyle name="Normal 2 2 3 5 3 3 2" xfId="11763" xr:uid="{00000000-0005-0000-0000-0000672D0000}"/>
    <cellStyle name="Normal 2 2 3 5 3 3 2 2" xfId="28059" xr:uid="{00000000-0005-0000-0000-0000682D0000}"/>
    <cellStyle name="Normal 2 2 3 5 3 3 3" xfId="19913" xr:uid="{00000000-0005-0000-0000-0000692D0000}"/>
    <cellStyle name="Normal 2 2 3 5 3 4" xfId="6202" xr:uid="{00000000-0005-0000-0000-00006A2D0000}"/>
    <cellStyle name="Normal 2 2 3 5 3 4 2" xfId="14348" xr:uid="{00000000-0005-0000-0000-00006B2D0000}"/>
    <cellStyle name="Normal 2 2 3 5 3 4 2 2" xfId="30644" xr:uid="{00000000-0005-0000-0000-00006C2D0000}"/>
    <cellStyle name="Normal 2 2 3 5 3 4 3" xfId="22498" xr:uid="{00000000-0005-0000-0000-00006D2D0000}"/>
    <cellStyle name="Normal 2 2 3 5 3 5" xfId="9049" xr:uid="{00000000-0005-0000-0000-00006E2D0000}"/>
    <cellStyle name="Normal 2 2 3 5 3 5 2" xfId="25345" xr:uid="{00000000-0005-0000-0000-00006F2D0000}"/>
    <cellStyle name="Normal 2 2 3 5 3 6" xfId="17199" xr:uid="{00000000-0005-0000-0000-0000702D0000}"/>
    <cellStyle name="Normal 2 2 3 5 4" xfId="1608" xr:uid="{00000000-0005-0000-0000-0000712D0000}"/>
    <cellStyle name="Normal 2 2 3 5 4 2" xfId="4226" xr:uid="{00000000-0005-0000-0000-0000722D0000}"/>
    <cellStyle name="Normal 2 2 3 5 4 2 2" xfId="12372" xr:uid="{00000000-0005-0000-0000-0000732D0000}"/>
    <cellStyle name="Normal 2 2 3 5 4 2 2 2" xfId="28668" xr:uid="{00000000-0005-0000-0000-0000742D0000}"/>
    <cellStyle name="Normal 2 2 3 5 4 2 3" xfId="20522" xr:uid="{00000000-0005-0000-0000-0000752D0000}"/>
    <cellStyle name="Normal 2 2 3 5 4 3" xfId="6907" xr:uid="{00000000-0005-0000-0000-0000762D0000}"/>
    <cellStyle name="Normal 2 2 3 5 4 3 2" xfId="15053" xr:uid="{00000000-0005-0000-0000-0000772D0000}"/>
    <cellStyle name="Normal 2 2 3 5 4 3 2 2" xfId="31349" xr:uid="{00000000-0005-0000-0000-0000782D0000}"/>
    <cellStyle name="Normal 2 2 3 5 4 3 3" xfId="23203" xr:uid="{00000000-0005-0000-0000-0000792D0000}"/>
    <cellStyle name="Normal 2 2 3 5 4 4" xfId="9754" xr:uid="{00000000-0005-0000-0000-00007A2D0000}"/>
    <cellStyle name="Normal 2 2 3 5 4 4 2" xfId="26050" xr:uid="{00000000-0005-0000-0000-00007B2D0000}"/>
    <cellStyle name="Normal 2 2 3 5 4 5" xfId="17904" xr:uid="{00000000-0005-0000-0000-00007C2D0000}"/>
    <cellStyle name="Normal 2 2 3 5 5" xfId="3008" xr:uid="{00000000-0005-0000-0000-00007D2D0000}"/>
    <cellStyle name="Normal 2 2 3 5 5 2" xfId="11154" xr:uid="{00000000-0005-0000-0000-00007E2D0000}"/>
    <cellStyle name="Normal 2 2 3 5 5 2 2" xfId="27450" xr:uid="{00000000-0005-0000-0000-00007F2D0000}"/>
    <cellStyle name="Normal 2 2 3 5 5 3" xfId="19304" xr:uid="{00000000-0005-0000-0000-0000802D0000}"/>
    <cellStyle name="Normal 2 2 3 5 6" xfId="5497" xr:uid="{00000000-0005-0000-0000-0000812D0000}"/>
    <cellStyle name="Normal 2 2 3 5 6 2" xfId="13643" xr:uid="{00000000-0005-0000-0000-0000822D0000}"/>
    <cellStyle name="Normal 2 2 3 5 6 2 2" xfId="29939" xr:uid="{00000000-0005-0000-0000-0000832D0000}"/>
    <cellStyle name="Normal 2 2 3 5 6 3" xfId="21793" xr:uid="{00000000-0005-0000-0000-0000842D0000}"/>
    <cellStyle name="Normal 2 2 3 5 7" xfId="8344" xr:uid="{00000000-0005-0000-0000-0000852D0000}"/>
    <cellStyle name="Normal 2 2 3 5 7 2" xfId="24640" xr:uid="{00000000-0005-0000-0000-0000862D0000}"/>
    <cellStyle name="Normal 2 2 3 5 8" xfId="16494" xr:uid="{00000000-0005-0000-0000-0000872D0000}"/>
    <cellStyle name="Normal 2 2 3 6" xfId="273" xr:uid="{00000000-0005-0000-0000-0000882D0000}"/>
    <cellStyle name="Normal 2 2 3 6 2" xfId="617" xr:uid="{00000000-0005-0000-0000-0000892D0000}"/>
    <cellStyle name="Normal 2 2 3 6 2 2" xfId="1323" xr:uid="{00000000-0005-0000-0000-00008A2D0000}"/>
    <cellStyle name="Normal 2 2 3 6 2 2 2" xfId="2733" xr:uid="{00000000-0005-0000-0000-00008B2D0000}"/>
    <cellStyle name="Normal 2 2 3 6 2 2 2 2" xfId="5205" xr:uid="{00000000-0005-0000-0000-00008C2D0000}"/>
    <cellStyle name="Normal 2 2 3 6 2 2 2 2 2" xfId="13351" xr:uid="{00000000-0005-0000-0000-00008D2D0000}"/>
    <cellStyle name="Normal 2 2 3 6 2 2 2 2 2 2" xfId="29647" xr:uid="{00000000-0005-0000-0000-00008E2D0000}"/>
    <cellStyle name="Normal 2 2 3 6 2 2 2 2 3" xfId="21501" xr:uid="{00000000-0005-0000-0000-00008F2D0000}"/>
    <cellStyle name="Normal 2 2 3 6 2 2 2 3" xfId="8032" xr:uid="{00000000-0005-0000-0000-0000902D0000}"/>
    <cellStyle name="Normal 2 2 3 6 2 2 2 3 2" xfId="16178" xr:uid="{00000000-0005-0000-0000-0000912D0000}"/>
    <cellStyle name="Normal 2 2 3 6 2 2 2 3 2 2" xfId="32474" xr:uid="{00000000-0005-0000-0000-0000922D0000}"/>
    <cellStyle name="Normal 2 2 3 6 2 2 2 3 3" xfId="24328" xr:uid="{00000000-0005-0000-0000-0000932D0000}"/>
    <cellStyle name="Normal 2 2 3 6 2 2 2 4" xfId="10879" xr:uid="{00000000-0005-0000-0000-0000942D0000}"/>
    <cellStyle name="Normal 2 2 3 6 2 2 2 4 2" xfId="27175" xr:uid="{00000000-0005-0000-0000-0000952D0000}"/>
    <cellStyle name="Normal 2 2 3 6 2 2 2 5" xfId="19029" xr:uid="{00000000-0005-0000-0000-0000962D0000}"/>
    <cellStyle name="Normal 2 2 3 6 2 2 3" xfId="3987" xr:uid="{00000000-0005-0000-0000-0000972D0000}"/>
    <cellStyle name="Normal 2 2 3 6 2 2 3 2" xfId="12133" xr:uid="{00000000-0005-0000-0000-0000982D0000}"/>
    <cellStyle name="Normal 2 2 3 6 2 2 3 2 2" xfId="28429" xr:uid="{00000000-0005-0000-0000-0000992D0000}"/>
    <cellStyle name="Normal 2 2 3 6 2 2 3 3" xfId="20283" xr:uid="{00000000-0005-0000-0000-00009A2D0000}"/>
    <cellStyle name="Normal 2 2 3 6 2 2 4" xfId="6622" xr:uid="{00000000-0005-0000-0000-00009B2D0000}"/>
    <cellStyle name="Normal 2 2 3 6 2 2 4 2" xfId="14768" xr:uid="{00000000-0005-0000-0000-00009C2D0000}"/>
    <cellStyle name="Normal 2 2 3 6 2 2 4 2 2" xfId="31064" xr:uid="{00000000-0005-0000-0000-00009D2D0000}"/>
    <cellStyle name="Normal 2 2 3 6 2 2 4 3" xfId="22918" xr:uid="{00000000-0005-0000-0000-00009E2D0000}"/>
    <cellStyle name="Normal 2 2 3 6 2 2 5" xfId="9469" xr:uid="{00000000-0005-0000-0000-00009F2D0000}"/>
    <cellStyle name="Normal 2 2 3 6 2 2 5 2" xfId="25765" xr:uid="{00000000-0005-0000-0000-0000A02D0000}"/>
    <cellStyle name="Normal 2 2 3 6 2 2 6" xfId="17619" xr:uid="{00000000-0005-0000-0000-0000A12D0000}"/>
    <cellStyle name="Normal 2 2 3 6 2 3" xfId="2028" xr:uid="{00000000-0005-0000-0000-0000A22D0000}"/>
    <cellStyle name="Normal 2 2 3 6 2 3 2" xfId="4596" xr:uid="{00000000-0005-0000-0000-0000A32D0000}"/>
    <cellStyle name="Normal 2 2 3 6 2 3 2 2" xfId="12742" xr:uid="{00000000-0005-0000-0000-0000A42D0000}"/>
    <cellStyle name="Normal 2 2 3 6 2 3 2 2 2" xfId="29038" xr:uid="{00000000-0005-0000-0000-0000A52D0000}"/>
    <cellStyle name="Normal 2 2 3 6 2 3 2 3" xfId="20892" xr:uid="{00000000-0005-0000-0000-0000A62D0000}"/>
    <cellStyle name="Normal 2 2 3 6 2 3 3" xfId="7327" xr:uid="{00000000-0005-0000-0000-0000A72D0000}"/>
    <cellStyle name="Normal 2 2 3 6 2 3 3 2" xfId="15473" xr:uid="{00000000-0005-0000-0000-0000A82D0000}"/>
    <cellStyle name="Normal 2 2 3 6 2 3 3 2 2" xfId="31769" xr:uid="{00000000-0005-0000-0000-0000A92D0000}"/>
    <cellStyle name="Normal 2 2 3 6 2 3 3 3" xfId="23623" xr:uid="{00000000-0005-0000-0000-0000AA2D0000}"/>
    <cellStyle name="Normal 2 2 3 6 2 3 4" xfId="10174" xr:uid="{00000000-0005-0000-0000-0000AB2D0000}"/>
    <cellStyle name="Normal 2 2 3 6 2 3 4 2" xfId="26470" xr:uid="{00000000-0005-0000-0000-0000AC2D0000}"/>
    <cellStyle name="Normal 2 2 3 6 2 3 5" xfId="18324" xr:uid="{00000000-0005-0000-0000-0000AD2D0000}"/>
    <cellStyle name="Normal 2 2 3 6 2 4" xfId="3378" xr:uid="{00000000-0005-0000-0000-0000AE2D0000}"/>
    <cellStyle name="Normal 2 2 3 6 2 4 2" xfId="11524" xr:uid="{00000000-0005-0000-0000-0000AF2D0000}"/>
    <cellStyle name="Normal 2 2 3 6 2 4 2 2" xfId="27820" xr:uid="{00000000-0005-0000-0000-0000B02D0000}"/>
    <cellStyle name="Normal 2 2 3 6 2 4 3" xfId="19674" xr:uid="{00000000-0005-0000-0000-0000B12D0000}"/>
    <cellStyle name="Normal 2 2 3 6 2 5" xfId="5917" xr:uid="{00000000-0005-0000-0000-0000B22D0000}"/>
    <cellStyle name="Normal 2 2 3 6 2 5 2" xfId="14063" xr:uid="{00000000-0005-0000-0000-0000B32D0000}"/>
    <cellStyle name="Normal 2 2 3 6 2 5 2 2" xfId="30359" xr:uid="{00000000-0005-0000-0000-0000B42D0000}"/>
    <cellStyle name="Normal 2 2 3 6 2 5 3" xfId="22213" xr:uid="{00000000-0005-0000-0000-0000B52D0000}"/>
    <cellStyle name="Normal 2 2 3 6 2 6" xfId="8764" xr:uid="{00000000-0005-0000-0000-0000B62D0000}"/>
    <cellStyle name="Normal 2 2 3 6 2 6 2" xfId="25060" xr:uid="{00000000-0005-0000-0000-0000B72D0000}"/>
    <cellStyle name="Normal 2 2 3 6 2 7" xfId="16914" xr:uid="{00000000-0005-0000-0000-0000B82D0000}"/>
    <cellStyle name="Normal 2 2 3 6 3" xfId="979" xr:uid="{00000000-0005-0000-0000-0000B92D0000}"/>
    <cellStyle name="Normal 2 2 3 6 3 2" xfId="2389" xr:uid="{00000000-0005-0000-0000-0000BA2D0000}"/>
    <cellStyle name="Normal 2 2 3 6 3 2 2" xfId="4909" xr:uid="{00000000-0005-0000-0000-0000BB2D0000}"/>
    <cellStyle name="Normal 2 2 3 6 3 2 2 2" xfId="13055" xr:uid="{00000000-0005-0000-0000-0000BC2D0000}"/>
    <cellStyle name="Normal 2 2 3 6 3 2 2 2 2" xfId="29351" xr:uid="{00000000-0005-0000-0000-0000BD2D0000}"/>
    <cellStyle name="Normal 2 2 3 6 3 2 2 3" xfId="21205" xr:uid="{00000000-0005-0000-0000-0000BE2D0000}"/>
    <cellStyle name="Normal 2 2 3 6 3 2 3" xfId="7688" xr:uid="{00000000-0005-0000-0000-0000BF2D0000}"/>
    <cellStyle name="Normal 2 2 3 6 3 2 3 2" xfId="15834" xr:uid="{00000000-0005-0000-0000-0000C02D0000}"/>
    <cellStyle name="Normal 2 2 3 6 3 2 3 2 2" xfId="32130" xr:uid="{00000000-0005-0000-0000-0000C12D0000}"/>
    <cellStyle name="Normal 2 2 3 6 3 2 3 3" xfId="23984" xr:uid="{00000000-0005-0000-0000-0000C22D0000}"/>
    <cellStyle name="Normal 2 2 3 6 3 2 4" xfId="10535" xr:uid="{00000000-0005-0000-0000-0000C32D0000}"/>
    <cellStyle name="Normal 2 2 3 6 3 2 4 2" xfId="26831" xr:uid="{00000000-0005-0000-0000-0000C42D0000}"/>
    <cellStyle name="Normal 2 2 3 6 3 2 5" xfId="18685" xr:uid="{00000000-0005-0000-0000-0000C52D0000}"/>
    <cellStyle name="Normal 2 2 3 6 3 3" xfId="3691" xr:uid="{00000000-0005-0000-0000-0000C62D0000}"/>
    <cellStyle name="Normal 2 2 3 6 3 3 2" xfId="11837" xr:uid="{00000000-0005-0000-0000-0000C72D0000}"/>
    <cellStyle name="Normal 2 2 3 6 3 3 2 2" xfId="28133" xr:uid="{00000000-0005-0000-0000-0000C82D0000}"/>
    <cellStyle name="Normal 2 2 3 6 3 3 3" xfId="19987" xr:uid="{00000000-0005-0000-0000-0000C92D0000}"/>
    <cellStyle name="Normal 2 2 3 6 3 4" xfId="6278" xr:uid="{00000000-0005-0000-0000-0000CA2D0000}"/>
    <cellStyle name="Normal 2 2 3 6 3 4 2" xfId="14424" xr:uid="{00000000-0005-0000-0000-0000CB2D0000}"/>
    <cellStyle name="Normal 2 2 3 6 3 4 2 2" xfId="30720" xr:uid="{00000000-0005-0000-0000-0000CC2D0000}"/>
    <cellStyle name="Normal 2 2 3 6 3 4 3" xfId="22574" xr:uid="{00000000-0005-0000-0000-0000CD2D0000}"/>
    <cellStyle name="Normal 2 2 3 6 3 5" xfId="9125" xr:uid="{00000000-0005-0000-0000-0000CE2D0000}"/>
    <cellStyle name="Normal 2 2 3 6 3 5 2" xfId="25421" xr:uid="{00000000-0005-0000-0000-0000CF2D0000}"/>
    <cellStyle name="Normal 2 2 3 6 3 6" xfId="17275" xr:uid="{00000000-0005-0000-0000-0000D02D0000}"/>
    <cellStyle name="Normal 2 2 3 6 4" xfId="1684" xr:uid="{00000000-0005-0000-0000-0000D12D0000}"/>
    <cellStyle name="Normal 2 2 3 6 4 2" xfId="4300" xr:uid="{00000000-0005-0000-0000-0000D22D0000}"/>
    <cellStyle name="Normal 2 2 3 6 4 2 2" xfId="12446" xr:uid="{00000000-0005-0000-0000-0000D32D0000}"/>
    <cellStyle name="Normal 2 2 3 6 4 2 2 2" xfId="28742" xr:uid="{00000000-0005-0000-0000-0000D42D0000}"/>
    <cellStyle name="Normal 2 2 3 6 4 2 3" xfId="20596" xr:uid="{00000000-0005-0000-0000-0000D52D0000}"/>
    <cellStyle name="Normal 2 2 3 6 4 3" xfId="6983" xr:uid="{00000000-0005-0000-0000-0000D62D0000}"/>
    <cellStyle name="Normal 2 2 3 6 4 3 2" xfId="15129" xr:uid="{00000000-0005-0000-0000-0000D72D0000}"/>
    <cellStyle name="Normal 2 2 3 6 4 3 2 2" xfId="31425" xr:uid="{00000000-0005-0000-0000-0000D82D0000}"/>
    <cellStyle name="Normal 2 2 3 6 4 3 3" xfId="23279" xr:uid="{00000000-0005-0000-0000-0000D92D0000}"/>
    <cellStyle name="Normal 2 2 3 6 4 4" xfId="9830" xr:uid="{00000000-0005-0000-0000-0000DA2D0000}"/>
    <cellStyle name="Normal 2 2 3 6 4 4 2" xfId="26126" xr:uid="{00000000-0005-0000-0000-0000DB2D0000}"/>
    <cellStyle name="Normal 2 2 3 6 4 5" xfId="17980" xr:uid="{00000000-0005-0000-0000-0000DC2D0000}"/>
    <cellStyle name="Normal 2 2 3 6 5" xfId="3082" xr:uid="{00000000-0005-0000-0000-0000DD2D0000}"/>
    <cellStyle name="Normal 2 2 3 6 5 2" xfId="11228" xr:uid="{00000000-0005-0000-0000-0000DE2D0000}"/>
    <cellStyle name="Normal 2 2 3 6 5 2 2" xfId="27524" xr:uid="{00000000-0005-0000-0000-0000DF2D0000}"/>
    <cellStyle name="Normal 2 2 3 6 5 3" xfId="19378" xr:uid="{00000000-0005-0000-0000-0000E02D0000}"/>
    <cellStyle name="Normal 2 2 3 6 6" xfId="5573" xr:uid="{00000000-0005-0000-0000-0000E12D0000}"/>
    <cellStyle name="Normal 2 2 3 6 6 2" xfId="13719" xr:uid="{00000000-0005-0000-0000-0000E22D0000}"/>
    <cellStyle name="Normal 2 2 3 6 6 2 2" xfId="30015" xr:uid="{00000000-0005-0000-0000-0000E32D0000}"/>
    <cellStyle name="Normal 2 2 3 6 6 3" xfId="21869" xr:uid="{00000000-0005-0000-0000-0000E42D0000}"/>
    <cellStyle name="Normal 2 2 3 6 7" xfId="8420" xr:uid="{00000000-0005-0000-0000-0000E52D0000}"/>
    <cellStyle name="Normal 2 2 3 6 7 2" xfId="24716" xr:uid="{00000000-0005-0000-0000-0000E62D0000}"/>
    <cellStyle name="Normal 2 2 3 6 8" xfId="16570" xr:uid="{00000000-0005-0000-0000-0000E72D0000}"/>
    <cellStyle name="Normal 2 2 3 7" xfId="363" xr:uid="{00000000-0005-0000-0000-0000E82D0000}"/>
    <cellStyle name="Normal 2 2 3 7 2" xfId="1069" xr:uid="{00000000-0005-0000-0000-0000E92D0000}"/>
    <cellStyle name="Normal 2 2 3 7 2 2" xfId="2479" xr:uid="{00000000-0005-0000-0000-0000EA2D0000}"/>
    <cellStyle name="Normal 2 2 3 7 2 2 2" xfId="4983" xr:uid="{00000000-0005-0000-0000-0000EB2D0000}"/>
    <cellStyle name="Normal 2 2 3 7 2 2 2 2" xfId="13129" xr:uid="{00000000-0005-0000-0000-0000EC2D0000}"/>
    <cellStyle name="Normal 2 2 3 7 2 2 2 2 2" xfId="29425" xr:uid="{00000000-0005-0000-0000-0000ED2D0000}"/>
    <cellStyle name="Normal 2 2 3 7 2 2 2 3" xfId="21279" xr:uid="{00000000-0005-0000-0000-0000EE2D0000}"/>
    <cellStyle name="Normal 2 2 3 7 2 2 3" xfId="7778" xr:uid="{00000000-0005-0000-0000-0000EF2D0000}"/>
    <cellStyle name="Normal 2 2 3 7 2 2 3 2" xfId="15924" xr:uid="{00000000-0005-0000-0000-0000F02D0000}"/>
    <cellStyle name="Normal 2 2 3 7 2 2 3 2 2" xfId="32220" xr:uid="{00000000-0005-0000-0000-0000F12D0000}"/>
    <cellStyle name="Normal 2 2 3 7 2 2 3 3" xfId="24074" xr:uid="{00000000-0005-0000-0000-0000F22D0000}"/>
    <cellStyle name="Normal 2 2 3 7 2 2 4" xfId="10625" xr:uid="{00000000-0005-0000-0000-0000F32D0000}"/>
    <cellStyle name="Normal 2 2 3 7 2 2 4 2" xfId="26921" xr:uid="{00000000-0005-0000-0000-0000F42D0000}"/>
    <cellStyle name="Normal 2 2 3 7 2 2 5" xfId="18775" xr:uid="{00000000-0005-0000-0000-0000F52D0000}"/>
    <cellStyle name="Normal 2 2 3 7 2 3" xfId="3765" xr:uid="{00000000-0005-0000-0000-0000F62D0000}"/>
    <cellStyle name="Normal 2 2 3 7 2 3 2" xfId="11911" xr:uid="{00000000-0005-0000-0000-0000F72D0000}"/>
    <cellStyle name="Normal 2 2 3 7 2 3 2 2" xfId="28207" xr:uid="{00000000-0005-0000-0000-0000F82D0000}"/>
    <cellStyle name="Normal 2 2 3 7 2 3 3" xfId="20061" xr:uid="{00000000-0005-0000-0000-0000F92D0000}"/>
    <cellStyle name="Normal 2 2 3 7 2 4" xfId="6368" xr:uid="{00000000-0005-0000-0000-0000FA2D0000}"/>
    <cellStyle name="Normal 2 2 3 7 2 4 2" xfId="14514" xr:uid="{00000000-0005-0000-0000-0000FB2D0000}"/>
    <cellStyle name="Normal 2 2 3 7 2 4 2 2" xfId="30810" xr:uid="{00000000-0005-0000-0000-0000FC2D0000}"/>
    <cellStyle name="Normal 2 2 3 7 2 4 3" xfId="22664" xr:uid="{00000000-0005-0000-0000-0000FD2D0000}"/>
    <cellStyle name="Normal 2 2 3 7 2 5" xfId="9215" xr:uid="{00000000-0005-0000-0000-0000FE2D0000}"/>
    <cellStyle name="Normal 2 2 3 7 2 5 2" xfId="25511" xr:uid="{00000000-0005-0000-0000-0000FF2D0000}"/>
    <cellStyle name="Normal 2 2 3 7 2 6" xfId="17365" xr:uid="{00000000-0005-0000-0000-0000002E0000}"/>
    <cellStyle name="Normal 2 2 3 7 3" xfId="1774" xr:uid="{00000000-0005-0000-0000-0000012E0000}"/>
    <cellStyle name="Normal 2 2 3 7 3 2" xfId="4374" xr:uid="{00000000-0005-0000-0000-0000022E0000}"/>
    <cellStyle name="Normal 2 2 3 7 3 2 2" xfId="12520" xr:uid="{00000000-0005-0000-0000-0000032E0000}"/>
    <cellStyle name="Normal 2 2 3 7 3 2 2 2" xfId="28816" xr:uid="{00000000-0005-0000-0000-0000042E0000}"/>
    <cellStyle name="Normal 2 2 3 7 3 2 3" xfId="20670" xr:uid="{00000000-0005-0000-0000-0000052E0000}"/>
    <cellStyle name="Normal 2 2 3 7 3 3" xfId="7073" xr:uid="{00000000-0005-0000-0000-0000062E0000}"/>
    <cellStyle name="Normal 2 2 3 7 3 3 2" xfId="15219" xr:uid="{00000000-0005-0000-0000-0000072E0000}"/>
    <cellStyle name="Normal 2 2 3 7 3 3 2 2" xfId="31515" xr:uid="{00000000-0005-0000-0000-0000082E0000}"/>
    <cellStyle name="Normal 2 2 3 7 3 3 3" xfId="23369" xr:uid="{00000000-0005-0000-0000-0000092E0000}"/>
    <cellStyle name="Normal 2 2 3 7 3 4" xfId="9920" xr:uid="{00000000-0005-0000-0000-00000A2E0000}"/>
    <cellStyle name="Normal 2 2 3 7 3 4 2" xfId="26216" xr:uid="{00000000-0005-0000-0000-00000B2E0000}"/>
    <cellStyle name="Normal 2 2 3 7 3 5" xfId="18070" xr:uid="{00000000-0005-0000-0000-00000C2E0000}"/>
    <cellStyle name="Normal 2 2 3 7 4" xfId="3156" xr:uid="{00000000-0005-0000-0000-00000D2E0000}"/>
    <cellStyle name="Normal 2 2 3 7 4 2" xfId="11302" xr:uid="{00000000-0005-0000-0000-00000E2E0000}"/>
    <cellStyle name="Normal 2 2 3 7 4 2 2" xfId="27598" xr:uid="{00000000-0005-0000-0000-00000F2E0000}"/>
    <cellStyle name="Normal 2 2 3 7 4 3" xfId="19452" xr:uid="{00000000-0005-0000-0000-0000102E0000}"/>
    <cellStyle name="Normal 2 2 3 7 5" xfId="5663" xr:uid="{00000000-0005-0000-0000-0000112E0000}"/>
    <cellStyle name="Normal 2 2 3 7 5 2" xfId="13809" xr:uid="{00000000-0005-0000-0000-0000122E0000}"/>
    <cellStyle name="Normal 2 2 3 7 5 2 2" xfId="30105" xr:uid="{00000000-0005-0000-0000-0000132E0000}"/>
    <cellStyle name="Normal 2 2 3 7 5 3" xfId="21959" xr:uid="{00000000-0005-0000-0000-0000142E0000}"/>
    <cellStyle name="Normal 2 2 3 7 6" xfId="8510" xr:uid="{00000000-0005-0000-0000-0000152E0000}"/>
    <cellStyle name="Normal 2 2 3 7 6 2" xfId="24806" xr:uid="{00000000-0005-0000-0000-0000162E0000}"/>
    <cellStyle name="Normal 2 2 3 7 7" xfId="16660" xr:uid="{00000000-0005-0000-0000-0000172E0000}"/>
    <cellStyle name="Normal 2 2 3 8" xfId="725" xr:uid="{00000000-0005-0000-0000-0000182E0000}"/>
    <cellStyle name="Normal 2 2 3 8 2" xfId="2135" xr:uid="{00000000-0005-0000-0000-0000192E0000}"/>
    <cellStyle name="Normal 2 2 3 8 2 2" xfId="4687" xr:uid="{00000000-0005-0000-0000-00001A2E0000}"/>
    <cellStyle name="Normal 2 2 3 8 2 2 2" xfId="12833" xr:uid="{00000000-0005-0000-0000-00001B2E0000}"/>
    <cellStyle name="Normal 2 2 3 8 2 2 2 2" xfId="29129" xr:uid="{00000000-0005-0000-0000-00001C2E0000}"/>
    <cellStyle name="Normal 2 2 3 8 2 2 3" xfId="20983" xr:uid="{00000000-0005-0000-0000-00001D2E0000}"/>
    <cellStyle name="Normal 2 2 3 8 2 3" xfId="7434" xr:uid="{00000000-0005-0000-0000-00001E2E0000}"/>
    <cellStyle name="Normal 2 2 3 8 2 3 2" xfId="15580" xr:uid="{00000000-0005-0000-0000-00001F2E0000}"/>
    <cellStyle name="Normal 2 2 3 8 2 3 2 2" xfId="31876" xr:uid="{00000000-0005-0000-0000-0000202E0000}"/>
    <cellStyle name="Normal 2 2 3 8 2 3 3" xfId="23730" xr:uid="{00000000-0005-0000-0000-0000212E0000}"/>
    <cellStyle name="Normal 2 2 3 8 2 4" xfId="10281" xr:uid="{00000000-0005-0000-0000-0000222E0000}"/>
    <cellStyle name="Normal 2 2 3 8 2 4 2" xfId="26577" xr:uid="{00000000-0005-0000-0000-0000232E0000}"/>
    <cellStyle name="Normal 2 2 3 8 2 5" xfId="18431" xr:uid="{00000000-0005-0000-0000-0000242E0000}"/>
    <cellStyle name="Normal 2 2 3 8 3" xfId="3469" xr:uid="{00000000-0005-0000-0000-0000252E0000}"/>
    <cellStyle name="Normal 2 2 3 8 3 2" xfId="11615" xr:uid="{00000000-0005-0000-0000-0000262E0000}"/>
    <cellStyle name="Normal 2 2 3 8 3 2 2" xfId="27911" xr:uid="{00000000-0005-0000-0000-0000272E0000}"/>
    <cellStyle name="Normal 2 2 3 8 3 3" xfId="19765" xr:uid="{00000000-0005-0000-0000-0000282E0000}"/>
    <cellStyle name="Normal 2 2 3 8 4" xfId="6024" xr:uid="{00000000-0005-0000-0000-0000292E0000}"/>
    <cellStyle name="Normal 2 2 3 8 4 2" xfId="14170" xr:uid="{00000000-0005-0000-0000-00002A2E0000}"/>
    <cellStyle name="Normal 2 2 3 8 4 2 2" xfId="30466" xr:uid="{00000000-0005-0000-0000-00002B2E0000}"/>
    <cellStyle name="Normal 2 2 3 8 4 3" xfId="22320" xr:uid="{00000000-0005-0000-0000-00002C2E0000}"/>
    <cellStyle name="Normal 2 2 3 8 5" xfId="8871" xr:uid="{00000000-0005-0000-0000-00002D2E0000}"/>
    <cellStyle name="Normal 2 2 3 8 5 2" xfId="25167" xr:uid="{00000000-0005-0000-0000-00002E2E0000}"/>
    <cellStyle name="Normal 2 2 3 8 6" xfId="17021" xr:uid="{00000000-0005-0000-0000-00002F2E0000}"/>
    <cellStyle name="Normal 2 2 3 9" xfId="1430" xr:uid="{00000000-0005-0000-0000-0000302E0000}"/>
    <cellStyle name="Normal 2 2 3 9 2" xfId="4078" xr:uid="{00000000-0005-0000-0000-0000312E0000}"/>
    <cellStyle name="Normal 2 2 3 9 2 2" xfId="12224" xr:uid="{00000000-0005-0000-0000-0000322E0000}"/>
    <cellStyle name="Normal 2 2 3 9 2 2 2" xfId="28520" xr:uid="{00000000-0005-0000-0000-0000332E0000}"/>
    <cellStyle name="Normal 2 2 3 9 2 3" xfId="20374" xr:uid="{00000000-0005-0000-0000-0000342E0000}"/>
    <cellStyle name="Normal 2 2 3 9 3" xfId="6729" xr:uid="{00000000-0005-0000-0000-0000352E0000}"/>
    <cellStyle name="Normal 2 2 3 9 3 2" xfId="14875" xr:uid="{00000000-0005-0000-0000-0000362E0000}"/>
    <cellStyle name="Normal 2 2 3 9 3 2 2" xfId="31171" xr:uid="{00000000-0005-0000-0000-0000372E0000}"/>
    <cellStyle name="Normal 2 2 3 9 3 3" xfId="23025" xr:uid="{00000000-0005-0000-0000-0000382E0000}"/>
    <cellStyle name="Normal 2 2 3 9 4" xfId="9576" xr:uid="{00000000-0005-0000-0000-0000392E0000}"/>
    <cellStyle name="Normal 2 2 3 9 4 2" xfId="25872" xr:uid="{00000000-0005-0000-0000-00003A2E0000}"/>
    <cellStyle name="Normal 2 2 3 9 5" xfId="17726" xr:uid="{00000000-0005-0000-0000-00003B2E0000}"/>
    <cellStyle name="Normal 2 2 4" xfId="30" xr:uid="{00000000-0005-0000-0000-00003C2E0000}"/>
    <cellStyle name="Normal 2 2 4 10" xfId="5330" xr:uid="{00000000-0005-0000-0000-00003D2E0000}"/>
    <cellStyle name="Normal 2 2 4 10 2" xfId="13476" xr:uid="{00000000-0005-0000-0000-00003E2E0000}"/>
    <cellStyle name="Normal 2 2 4 10 2 2" xfId="29772" xr:uid="{00000000-0005-0000-0000-00003F2E0000}"/>
    <cellStyle name="Normal 2 2 4 10 3" xfId="21626" xr:uid="{00000000-0005-0000-0000-0000402E0000}"/>
    <cellStyle name="Normal 2 2 4 11" xfId="8177" xr:uid="{00000000-0005-0000-0000-0000412E0000}"/>
    <cellStyle name="Normal 2 2 4 11 2" xfId="24473" xr:uid="{00000000-0005-0000-0000-0000422E0000}"/>
    <cellStyle name="Normal 2 2 4 12" xfId="16327" xr:uid="{00000000-0005-0000-0000-0000432E0000}"/>
    <cellStyle name="Normal 2 2 4 2" xfId="74" xr:uid="{00000000-0005-0000-0000-0000442E0000}"/>
    <cellStyle name="Normal 2 2 4 2 10" xfId="8221" xr:uid="{00000000-0005-0000-0000-0000452E0000}"/>
    <cellStyle name="Normal 2 2 4 2 10 2" xfId="24517" xr:uid="{00000000-0005-0000-0000-0000462E0000}"/>
    <cellStyle name="Normal 2 2 4 2 11" xfId="16371" xr:uid="{00000000-0005-0000-0000-0000472E0000}"/>
    <cellStyle name="Normal 2 2 4 2 2" xfId="164" xr:uid="{00000000-0005-0000-0000-0000482E0000}"/>
    <cellStyle name="Normal 2 2 4 2 2 2" xfId="508" xr:uid="{00000000-0005-0000-0000-0000492E0000}"/>
    <cellStyle name="Normal 2 2 4 2 2 2 2" xfId="1214" xr:uid="{00000000-0005-0000-0000-00004A2E0000}"/>
    <cellStyle name="Normal 2 2 4 2 2 2 2 2" xfId="2624" xr:uid="{00000000-0005-0000-0000-00004B2E0000}"/>
    <cellStyle name="Normal 2 2 4 2 2 2 2 2 2" xfId="5102" xr:uid="{00000000-0005-0000-0000-00004C2E0000}"/>
    <cellStyle name="Normal 2 2 4 2 2 2 2 2 2 2" xfId="13248" xr:uid="{00000000-0005-0000-0000-00004D2E0000}"/>
    <cellStyle name="Normal 2 2 4 2 2 2 2 2 2 2 2" xfId="29544" xr:uid="{00000000-0005-0000-0000-00004E2E0000}"/>
    <cellStyle name="Normal 2 2 4 2 2 2 2 2 2 3" xfId="21398" xr:uid="{00000000-0005-0000-0000-00004F2E0000}"/>
    <cellStyle name="Normal 2 2 4 2 2 2 2 2 3" xfId="7923" xr:uid="{00000000-0005-0000-0000-0000502E0000}"/>
    <cellStyle name="Normal 2 2 4 2 2 2 2 2 3 2" xfId="16069" xr:uid="{00000000-0005-0000-0000-0000512E0000}"/>
    <cellStyle name="Normal 2 2 4 2 2 2 2 2 3 2 2" xfId="32365" xr:uid="{00000000-0005-0000-0000-0000522E0000}"/>
    <cellStyle name="Normal 2 2 4 2 2 2 2 2 3 3" xfId="24219" xr:uid="{00000000-0005-0000-0000-0000532E0000}"/>
    <cellStyle name="Normal 2 2 4 2 2 2 2 2 4" xfId="10770" xr:uid="{00000000-0005-0000-0000-0000542E0000}"/>
    <cellStyle name="Normal 2 2 4 2 2 2 2 2 4 2" xfId="27066" xr:uid="{00000000-0005-0000-0000-0000552E0000}"/>
    <cellStyle name="Normal 2 2 4 2 2 2 2 2 5" xfId="18920" xr:uid="{00000000-0005-0000-0000-0000562E0000}"/>
    <cellStyle name="Normal 2 2 4 2 2 2 2 3" xfId="3884" xr:uid="{00000000-0005-0000-0000-0000572E0000}"/>
    <cellStyle name="Normal 2 2 4 2 2 2 2 3 2" xfId="12030" xr:uid="{00000000-0005-0000-0000-0000582E0000}"/>
    <cellStyle name="Normal 2 2 4 2 2 2 2 3 2 2" xfId="28326" xr:uid="{00000000-0005-0000-0000-0000592E0000}"/>
    <cellStyle name="Normal 2 2 4 2 2 2 2 3 3" xfId="20180" xr:uid="{00000000-0005-0000-0000-00005A2E0000}"/>
    <cellStyle name="Normal 2 2 4 2 2 2 2 4" xfId="6513" xr:uid="{00000000-0005-0000-0000-00005B2E0000}"/>
    <cellStyle name="Normal 2 2 4 2 2 2 2 4 2" xfId="14659" xr:uid="{00000000-0005-0000-0000-00005C2E0000}"/>
    <cellStyle name="Normal 2 2 4 2 2 2 2 4 2 2" xfId="30955" xr:uid="{00000000-0005-0000-0000-00005D2E0000}"/>
    <cellStyle name="Normal 2 2 4 2 2 2 2 4 3" xfId="22809" xr:uid="{00000000-0005-0000-0000-00005E2E0000}"/>
    <cellStyle name="Normal 2 2 4 2 2 2 2 5" xfId="9360" xr:uid="{00000000-0005-0000-0000-00005F2E0000}"/>
    <cellStyle name="Normal 2 2 4 2 2 2 2 5 2" xfId="25656" xr:uid="{00000000-0005-0000-0000-0000602E0000}"/>
    <cellStyle name="Normal 2 2 4 2 2 2 2 6" xfId="17510" xr:uid="{00000000-0005-0000-0000-0000612E0000}"/>
    <cellStyle name="Normal 2 2 4 2 2 2 3" xfId="1919" xr:uid="{00000000-0005-0000-0000-0000622E0000}"/>
    <cellStyle name="Normal 2 2 4 2 2 2 3 2" xfId="4493" xr:uid="{00000000-0005-0000-0000-0000632E0000}"/>
    <cellStyle name="Normal 2 2 4 2 2 2 3 2 2" xfId="12639" xr:uid="{00000000-0005-0000-0000-0000642E0000}"/>
    <cellStyle name="Normal 2 2 4 2 2 2 3 2 2 2" xfId="28935" xr:uid="{00000000-0005-0000-0000-0000652E0000}"/>
    <cellStyle name="Normal 2 2 4 2 2 2 3 2 3" xfId="20789" xr:uid="{00000000-0005-0000-0000-0000662E0000}"/>
    <cellStyle name="Normal 2 2 4 2 2 2 3 3" xfId="7218" xr:uid="{00000000-0005-0000-0000-0000672E0000}"/>
    <cellStyle name="Normal 2 2 4 2 2 2 3 3 2" xfId="15364" xr:uid="{00000000-0005-0000-0000-0000682E0000}"/>
    <cellStyle name="Normal 2 2 4 2 2 2 3 3 2 2" xfId="31660" xr:uid="{00000000-0005-0000-0000-0000692E0000}"/>
    <cellStyle name="Normal 2 2 4 2 2 2 3 3 3" xfId="23514" xr:uid="{00000000-0005-0000-0000-00006A2E0000}"/>
    <cellStyle name="Normal 2 2 4 2 2 2 3 4" xfId="10065" xr:uid="{00000000-0005-0000-0000-00006B2E0000}"/>
    <cellStyle name="Normal 2 2 4 2 2 2 3 4 2" xfId="26361" xr:uid="{00000000-0005-0000-0000-00006C2E0000}"/>
    <cellStyle name="Normal 2 2 4 2 2 2 3 5" xfId="18215" xr:uid="{00000000-0005-0000-0000-00006D2E0000}"/>
    <cellStyle name="Normal 2 2 4 2 2 2 4" xfId="3275" xr:uid="{00000000-0005-0000-0000-00006E2E0000}"/>
    <cellStyle name="Normal 2 2 4 2 2 2 4 2" xfId="11421" xr:uid="{00000000-0005-0000-0000-00006F2E0000}"/>
    <cellStyle name="Normal 2 2 4 2 2 2 4 2 2" xfId="27717" xr:uid="{00000000-0005-0000-0000-0000702E0000}"/>
    <cellStyle name="Normal 2 2 4 2 2 2 4 3" xfId="19571" xr:uid="{00000000-0005-0000-0000-0000712E0000}"/>
    <cellStyle name="Normal 2 2 4 2 2 2 5" xfId="5808" xr:uid="{00000000-0005-0000-0000-0000722E0000}"/>
    <cellStyle name="Normal 2 2 4 2 2 2 5 2" xfId="13954" xr:uid="{00000000-0005-0000-0000-0000732E0000}"/>
    <cellStyle name="Normal 2 2 4 2 2 2 5 2 2" xfId="30250" xr:uid="{00000000-0005-0000-0000-0000742E0000}"/>
    <cellStyle name="Normal 2 2 4 2 2 2 5 3" xfId="22104" xr:uid="{00000000-0005-0000-0000-0000752E0000}"/>
    <cellStyle name="Normal 2 2 4 2 2 2 6" xfId="8655" xr:uid="{00000000-0005-0000-0000-0000762E0000}"/>
    <cellStyle name="Normal 2 2 4 2 2 2 6 2" xfId="24951" xr:uid="{00000000-0005-0000-0000-0000772E0000}"/>
    <cellStyle name="Normal 2 2 4 2 2 2 7" xfId="16805" xr:uid="{00000000-0005-0000-0000-0000782E0000}"/>
    <cellStyle name="Normal 2 2 4 2 2 3" xfId="870" xr:uid="{00000000-0005-0000-0000-0000792E0000}"/>
    <cellStyle name="Normal 2 2 4 2 2 3 2" xfId="2280" xr:uid="{00000000-0005-0000-0000-00007A2E0000}"/>
    <cellStyle name="Normal 2 2 4 2 2 3 2 2" xfId="4806" xr:uid="{00000000-0005-0000-0000-00007B2E0000}"/>
    <cellStyle name="Normal 2 2 4 2 2 3 2 2 2" xfId="12952" xr:uid="{00000000-0005-0000-0000-00007C2E0000}"/>
    <cellStyle name="Normal 2 2 4 2 2 3 2 2 2 2" xfId="29248" xr:uid="{00000000-0005-0000-0000-00007D2E0000}"/>
    <cellStyle name="Normal 2 2 4 2 2 3 2 2 3" xfId="21102" xr:uid="{00000000-0005-0000-0000-00007E2E0000}"/>
    <cellStyle name="Normal 2 2 4 2 2 3 2 3" xfId="7579" xr:uid="{00000000-0005-0000-0000-00007F2E0000}"/>
    <cellStyle name="Normal 2 2 4 2 2 3 2 3 2" xfId="15725" xr:uid="{00000000-0005-0000-0000-0000802E0000}"/>
    <cellStyle name="Normal 2 2 4 2 2 3 2 3 2 2" xfId="32021" xr:uid="{00000000-0005-0000-0000-0000812E0000}"/>
    <cellStyle name="Normal 2 2 4 2 2 3 2 3 3" xfId="23875" xr:uid="{00000000-0005-0000-0000-0000822E0000}"/>
    <cellStyle name="Normal 2 2 4 2 2 3 2 4" xfId="10426" xr:uid="{00000000-0005-0000-0000-0000832E0000}"/>
    <cellStyle name="Normal 2 2 4 2 2 3 2 4 2" xfId="26722" xr:uid="{00000000-0005-0000-0000-0000842E0000}"/>
    <cellStyle name="Normal 2 2 4 2 2 3 2 5" xfId="18576" xr:uid="{00000000-0005-0000-0000-0000852E0000}"/>
    <cellStyle name="Normal 2 2 4 2 2 3 3" xfId="3588" xr:uid="{00000000-0005-0000-0000-0000862E0000}"/>
    <cellStyle name="Normal 2 2 4 2 2 3 3 2" xfId="11734" xr:uid="{00000000-0005-0000-0000-0000872E0000}"/>
    <cellStyle name="Normal 2 2 4 2 2 3 3 2 2" xfId="28030" xr:uid="{00000000-0005-0000-0000-0000882E0000}"/>
    <cellStyle name="Normal 2 2 4 2 2 3 3 3" xfId="19884" xr:uid="{00000000-0005-0000-0000-0000892E0000}"/>
    <cellStyle name="Normal 2 2 4 2 2 3 4" xfId="6169" xr:uid="{00000000-0005-0000-0000-00008A2E0000}"/>
    <cellStyle name="Normal 2 2 4 2 2 3 4 2" xfId="14315" xr:uid="{00000000-0005-0000-0000-00008B2E0000}"/>
    <cellStyle name="Normal 2 2 4 2 2 3 4 2 2" xfId="30611" xr:uid="{00000000-0005-0000-0000-00008C2E0000}"/>
    <cellStyle name="Normal 2 2 4 2 2 3 4 3" xfId="22465" xr:uid="{00000000-0005-0000-0000-00008D2E0000}"/>
    <cellStyle name="Normal 2 2 4 2 2 3 5" xfId="9016" xr:uid="{00000000-0005-0000-0000-00008E2E0000}"/>
    <cellStyle name="Normal 2 2 4 2 2 3 5 2" xfId="25312" xr:uid="{00000000-0005-0000-0000-00008F2E0000}"/>
    <cellStyle name="Normal 2 2 4 2 2 3 6" xfId="17166" xr:uid="{00000000-0005-0000-0000-0000902E0000}"/>
    <cellStyle name="Normal 2 2 4 2 2 4" xfId="1575" xr:uid="{00000000-0005-0000-0000-0000912E0000}"/>
    <cellStyle name="Normal 2 2 4 2 2 4 2" xfId="4197" xr:uid="{00000000-0005-0000-0000-0000922E0000}"/>
    <cellStyle name="Normal 2 2 4 2 2 4 2 2" xfId="12343" xr:uid="{00000000-0005-0000-0000-0000932E0000}"/>
    <cellStyle name="Normal 2 2 4 2 2 4 2 2 2" xfId="28639" xr:uid="{00000000-0005-0000-0000-0000942E0000}"/>
    <cellStyle name="Normal 2 2 4 2 2 4 2 3" xfId="20493" xr:uid="{00000000-0005-0000-0000-0000952E0000}"/>
    <cellStyle name="Normal 2 2 4 2 2 4 3" xfId="6874" xr:uid="{00000000-0005-0000-0000-0000962E0000}"/>
    <cellStyle name="Normal 2 2 4 2 2 4 3 2" xfId="15020" xr:uid="{00000000-0005-0000-0000-0000972E0000}"/>
    <cellStyle name="Normal 2 2 4 2 2 4 3 2 2" xfId="31316" xr:uid="{00000000-0005-0000-0000-0000982E0000}"/>
    <cellStyle name="Normal 2 2 4 2 2 4 3 3" xfId="23170" xr:uid="{00000000-0005-0000-0000-0000992E0000}"/>
    <cellStyle name="Normal 2 2 4 2 2 4 4" xfId="9721" xr:uid="{00000000-0005-0000-0000-00009A2E0000}"/>
    <cellStyle name="Normal 2 2 4 2 2 4 4 2" xfId="26017" xr:uid="{00000000-0005-0000-0000-00009B2E0000}"/>
    <cellStyle name="Normal 2 2 4 2 2 4 5" xfId="17871" xr:uid="{00000000-0005-0000-0000-00009C2E0000}"/>
    <cellStyle name="Normal 2 2 4 2 2 5" xfId="2979" xr:uid="{00000000-0005-0000-0000-00009D2E0000}"/>
    <cellStyle name="Normal 2 2 4 2 2 5 2" xfId="11125" xr:uid="{00000000-0005-0000-0000-00009E2E0000}"/>
    <cellStyle name="Normal 2 2 4 2 2 5 2 2" xfId="27421" xr:uid="{00000000-0005-0000-0000-00009F2E0000}"/>
    <cellStyle name="Normal 2 2 4 2 2 5 3" xfId="19275" xr:uid="{00000000-0005-0000-0000-0000A02E0000}"/>
    <cellStyle name="Normal 2 2 4 2 2 6" xfId="5464" xr:uid="{00000000-0005-0000-0000-0000A12E0000}"/>
    <cellStyle name="Normal 2 2 4 2 2 6 2" xfId="13610" xr:uid="{00000000-0005-0000-0000-0000A22E0000}"/>
    <cellStyle name="Normal 2 2 4 2 2 6 2 2" xfId="29906" xr:uid="{00000000-0005-0000-0000-0000A32E0000}"/>
    <cellStyle name="Normal 2 2 4 2 2 6 3" xfId="21760" xr:uid="{00000000-0005-0000-0000-0000A42E0000}"/>
    <cellStyle name="Normal 2 2 4 2 2 7" xfId="8311" xr:uid="{00000000-0005-0000-0000-0000A52E0000}"/>
    <cellStyle name="Normal 2 2 4 2 2 7 2" xfId="24607" xr:uid="{00000000-0005-0000-0000-0000A62E0000}"/>
    <cellStyle name="Normal 2 2 4 2 2 8" xfId="16461" xr:uid="{00000000-0005-0000-0000-0000A72E0000}"/>
    <cellStyle name="Normal 2 2 4 2 3" xfId="242" xr:uid="{00000000-0005-0000-0000-0000A82E0000}"/>
    <cellStyle name="Normal 2 2 4 2 3 2" xfId="586" xr:uid="{00000000-0005-0000-0000-0000A92E0000}"/>
    <cellStyle name="Normal 2 2 4 2 3 2 2" xfId="1292" xr:uid="{00000000-0005-0000-0000-0000AA2E0000}"/>
    <cellStyle name="Normal 2 2 4 2 3 2 2 2" xfId="2702" xr:uid="{00000000-0005-0000-0000-0000AB2E0000}"/>
    <cellStyle name="Normal 2 2 4 2 3 2 2 2 2" xfId="5176" xr:uid="{00000000-0005-0000-0000-0000AC2E0000}"/>
    <cellStyle name="Normal 2 2 4 2 3 2 2 2 2 2" xfId="13322" xr:uid="{00000000-0005-0000-0000-0000AD2E0000}"/>
    <cellStyle name="Normal 2 2 4 2 3 2 2 2 2 2 2" xfId="29618" xr:uid="{00000000-0005-0000-0000-0000AE2E0000}"/>
    <cellStyle name="Normal 2 2 4 2 3 2 2 2 2 3" xfId="21472" xr:uid="{00000000-0005-0000-0000-0000AF2E0000}"/>
    <cellStyle name="Normal 2 2 4 2 3 2 2 2 3" xfId="8001" xr:uid="{00000000-0005-0000-0000-0000B02E0000}"/>
    <cellStyle name="Normal 2 2 4 2 3 2 2 2 3 2" xfId="16147" xr:uid="{00000000-0005-0000-0000-0000B12E0000}"/>
    <cellStyle name="Normal 2 2 4 2 3 2 2 2 3 2 2" xfId="32443" xr:uid="{00000000-0005-0000-0000-0000B22E0000}"/>
    <cellStyle name="Normal 2 2 4 2 3 2 2 2 3 3" xfId="24297" xr:uid="{00000000-0005-0000-0000-0000B32E0000}"/>
    <cellStyle name="Normal 2 2 4 2 3 2 2 2 4" xfId="10848" xr:uid="{00000000-0005-0000-0000-0000B42E0000}"/>
    <cellStyle name="Normal 2 2 4 2 3 2 2 2 4 2" xfId="27144" xr:uid="{00000000-0005-0000-0000-0000B52E0000}"/>
    <cellStyle name="Normal 2 2 4 2 3 2 2 2 5" xfId="18998" xr:uid="{00000000-0005-0000-0000-0000B62E0000}"/>
    <cellStyle name="Normal 2 2 4 2 3 2 2 3" xfId="3958" xr:uid="{00000000-0005-0000-0000-0000B72E0000}"/>
    <cellStyle name="Normal 2 2 4 2 3 2 2 3 2" xfId="12104" xr:uid="{00000000-0005-0000-0000-0000B82E0000}"/>
    <cellStyle name="Normal 2 2 4 2 3 2 2 3 2 2" xfId="28400" xr:uid="{00000000-0005-0000-0000-0000B92E0000}"/>
    <cellStyle name="Normal 2 2 4 2 3 2 2 3 3" xfId="20254" xr:uid="{00000000-0005-0000-0000-0000BA2E0000}"/>
    <cellStyle name="Normal 2 2 4 2 3 2 2 4" xfId="6591" xr:uid="{00000000-0005-0000-0000-0000BB2E0000}"/>
    <cellStyle name="Normal 2 2 4 2 3 2 2 4 2" xfId="14737" xr:uid="{00000000-0005-0000-0000-0000BC2E0000}"/>
    <cellStyle name="Normal 2 2 4 2 3 2 2 4 2 2" xfId="31033" xr:uid="{00000000-0005-0000-0000-0000BD2E0000}"/>
    <cellStyle name="Normal 2 2 4 2 3 2 2 4 3" xfId="22887" xr:uid="{00000000-0005-0000-0000-0000BE2E0000}"/>
    <cellStyle name="Normal 2 2 4 2 3 2 2 5" xfId="9438" xr:uid="{00000000-0005-0000-0000-0000BF2E0000}"/>
    <cellStyle name="Normal 2 2 4 2 3 2 2 5 2" xfId="25734" xr:uid="{00000000-0005-0000-0000-0000C02E0000}"/>
    <cellStyle name="Normal 2 2 4 2 3 2 2 6" xfId="17588" xr:uid="{00000000-0005-0000-0000-0000C12E0000}"/>
    <cellStyle name="Normal 2 2 4 2 3 2 3" xfId="1997" xr:uid="{00000000-0005-0000-0000-0000C22E0000}"/>
    <cellStyle name="Normal 2 2 4 2 3 2 3 2" xfId="4567" xr:uid="{00000000-0005-0000-0000-0000C32E0000}"/>
    <cellStyle name="Normal 2 2 4 2 3 2 3 2 2" xfId="12713" xr:uid="{00000000-0005-0000-0000-0000C42E0000}"/>
    <cellStyle name="Normal 2 2 4 2 3 2 3 2 2 2" xfId="29009" xr:uid="{00000000-0005-0000-0000-0000C52E0000}"/>
    <cellStyle name="Normal 2 2 4 2 3 2 3 2 3" xfId="20863" xr:uid="{00000000-0005-0000-0000-0000C62E0000}"/>
    <cellStyle name="Normal 2 2 4 2 3 2 3 3" xfId="7296" xr:uid="{00000000-0005-0000-0000-0000C72E0000}"/>
    <cellStyle name="Normal 2 2 4 2 3 2 3 3 2" xfId="15442" xr:uid="{00000000-0005-0000-0000-0000C82E0000}"/>
    <cellStyle name="Normal 2 2 4 2 3 2 3 3 2 2" xfId="31738" xr:uid="{00000000-0005-0000-0000-0000C92E0000}"/>
    <cellStyle name="Normal 2 2 4 2 3 2 3 3 3" xfId="23592" xr:uid="{00000000-0005-0000-0000-0000CA2E0000}"/>
    <cellStyle name="Normal 2 2 4 2 3 2 3 4" xfId="10143" xr:uid="{00000000-0005-0000-0000-0000CB2E0000}"/>
    <cellStyle name="Normal 2 2 4 2 3 2 3 4 2" xfId="26439" xr:uid="{00000000-0005-0000-0000-0000CC2E0000}"/>
    <cellStyle name="Normal 2 2 4 2 3 2 3 5" xfId="18293" xr:uid="{00000000-0005-0000-0000-0000CD2E0000}"/>
    <cellStyle name="Normal 2 2 4 2 3 2 4" xfId="3349" xr:uid="{00000000-0005-0000-0000-0000CE2E0000}"/>
    <cellStyle name="Normal 2 2 4 2 3 2 4 2" xfId="11495" xr:uid="{00000000-0005-0000-0000-0000CF2E0000}"/>
    <cellStyle name="Normal 2 2 4 2 3 2 4 2 2" xfId="27791" xr:uid="{00000000-0005-0000-0000-0000D02E0000}"/>
    <cellStyle name="Normal 2 2 4 2 3 2 4 3" xfId="19645" xr:uid="{00000000-0005-0000-0000-0000D12E0000}"/>
    <cellStyle name="Normal 2 2 4 2 3 2 5" xfId="5886" xr:uid="{00000000-0005-0000-0000-0000D22E0000}"/>
    <cellStyle name="Normal 2 2 4 2 3 2 5 2" xfId="14032" xr:uid="{00000000-0005-0000-0000-0000D32E0000}"/>
    <cellStyle name="Normal 2 2 4 2 3 2 5 2 2" xfId="30328" xr:uid="{00000000-0005-0000-0000-0000D42E0000}"/>
    <cellStyle name="Normal 2 2 4 2 3 2 5 3" xfId="22182" xr:uid="{00000000-0005-0000-0000-0000D52E0000}"/>
    <cellStyle name="Normal 2 2 4 2 3 2 6" xfId="8733" xr:uid="{00000000-0005-0000-0000-0000D62E0000}"/>
    <cellStyle name="Normal 2 2 4 2 3 2 6 2" xfId="25029" xr:uid="{00000000-0005-0000-0000-0000D72E0000}"/>
    <cellStyle name="Normal 2 2 4 2 3 2 7" xfId="16883" xr:uid="{00000000-0005-0000-0000-0000D82E0000}"/>
    <cellStyle name="Normal 2 2 4 2 3 3" xfId="948" xr:uid="{00000000-0005-0000-0000-0000D92E0000}"/>
    <cellStyle name="Normal 2 2 4 2 3 3 2" xfId="2358" xr:uid="{00000000-0005-0000-0000-0000DA2E0000}"/>
    <cellStyle name="Normal 2 2 4 2 3 3 2 2" xfId="4880" xr:uid="{00000000-0005-0000-0000-0000DB2E0000}"/>
    <cellStyle name="Normal 2 2 4 2 3 3 2 2 2" xfId="13026" xr:uid="{00000000-0005-0000-0000-0000DC2E0000}"/>
    <cellStyle name="Normal 2 2 4 2 3 3 2 2 2 2" xfId="29322" xr:uid="{00000000-0005-0000-0000-0000DD2E0000}"/>
    <cellStyle name="Normal 2 2 4 2 3 3 2 2 3" xfId="21176" xr:uid="{00000000-0005-0000-0000-0000DE2E0000}"/>
    <cellStyle name="Normal 2 2 4 2 3 3 2 3" xfId="7657" xr:uid="{00000000-0005-0000-0000-0000DF2E0000}"/>
    <cellStyle name="Normal 2 2 4 2 3 3 2 3 2" xfId="15803" xr:uid="{00000000-0005-0000-0000-0000E02E0000}"/>
    <cellStyle name="Normal 2 2 4 2 3 3 2 3 2 2" xfId="32099" xr:uid="{00000000-0005-0000-0000-0000E12E0000}"/>
    <cellStyle name="Normal 2 2 4 2 3 3 2 3 3" xfId="23953" xr:uid="{00000000-0005-0000-0000-0000E22E0000}"/>
    <cellStyle name="Normal 2 2 4 2 3 3 2 4" xfId="10504" xr:uid="{00000000-0005-0000-0000-0000E32E0000}"/>
    <cellStyle name="Normal 2 2 4 2 3 3 2 4 2" xfId="26800" xr:uid="{00000000-0005-0000-0000-0000E42E0000}"/>
    <cellStyle name="Normal 2 2 4 2 3 3 2 5" xfId="18654" xr:uid="{00000000-0005-0000-0000-0000E52E0000}"/>
    <cellStyle name="Normal 2 2 4 2 3 3 3" xfId="3662" xr:uid="{00000000-0005-0000-0000-0000E62E0000}"/>
    <cellStyle name="Normal 2 2 4 2 3 3 3 2" xfId="11808" xr:uid="{00000000-0005-0000-0000-0000E72E0000}"/>
    <cellStyle name="Normal 2 2 4 2 3 3 3 2 2" xfId="28104" xr:uid="{00000000-0005-0000-0000-0000E82E0000}"/>
    <cellStyle name="Normal 2 2 4 2 3 3 3 3" xfId="19958" xr:uid="{00000000-0005-0000-0000-0000E92E0000}"/>
    <cellStyle name="Normal 2 2 4 2 3 3 4" xfId="6247" xr:uid="{00000000-0005-0000-0000-0000EA2E0000}"/>
    <cellStyle name="Normal 2 2 4 2 3 3 4 2" xfId="14393" xr:uid="{00000000-0005-0000-0000-0000EB2E0000}"/>
    <cellStyle name="Normal 2 2 4 2 3 3 4 2 2" xfId="30689" xr:uid="{00000000-0005-0000-0000-0000EC2E0000}"/>
    <cellStyle name="Normal 2 2 4 2 3 3 4 3" xfId="22543" xr:uid="{00000000-0005-0000-0000-0000ED2E0000}"/>
    <cellStyle name="Normal 2 2 4 2 3 3 5" xfId="9094" xr:uid="{00000000-0005-0000-0000-0000EE2E0000}"/>
    <cellStyle name="Normal 2 2 4 2 3 3 5 2" xfId="25390" xr:uid="{00000000-0005-0000-0000-0000EF2E0000}"/>
    <cellStyle name="Normal 2 2 4 2 3 3 6" xfId="17244" xr:uid="{00000000-0005-0000-0000-0000F02E0000}"/>
    <cellStyle name="Normal 2 2 4 2 3 4" xfId="1653" xr:uid="{00000000-0005-0000-0000-0000F12E0000}"/>
    <cellStyle name="Normal 2 2 4 2 3 4 2" xfId="4271" xr:uid="{00000000-0005-0000-0000-0000F22E0000}"/>
    <cellStyle name="Normal 2 2 4 2 3 4 2 2" xfId="12417" xr:uid="{00000000-0005-0000-0000-0000F32E0000}"/>
    <cellStyle name="Normal 2 2 4 2 3 4 2 2 2" xfId="28713" xr:uid="{00000000-0005-0000-0000-0000F42E0000}"/>
    <cellStyle name="Normal 2 2 4 2 3 4 2 3" xfId="20567" xr:uid="{00000000-0005-0000-0000-0000F52E0000}"/>
    <cellStyle name="Normal 2 2 4 2 3 4 3" xfId="6952" xr:uid="{00000000-0005-0000-0000-0000F62E0000}"/>
    <cellStyle name="Normal 2 2 4 2 3 4 3 2" xfId="15098" xr:uid="{00000000-0005-0000-0000-0000F72E0000}"/>
    <cellStyle name="Normal 2 2 4 2 3 4 3 2 2" xfId="31394" xr:uid="{00000000-0005-0000-0000-0000F82E0000}"/>
    <cellStyle name="Normal 2 2 4 2 3 4 3 3" xfId="23248" xr:uid="{00000000-0005-0000-0000-0000F92E0000}"/>
    <cellStyle name="Normal 2 2 4 2 3 4 4" xfId="9799" xr:uid="{00000000-0005-0000-0000-0000FA2E0000}"/>
    <cellStyle name="Normal 2 2 4 2 3 4 4 2" xfId="26095" xr:uid="{00000000-0005-0000-0000-0000FB2E0000}"/>
    <cellStyle name="Normal 2 2 4 2 3 4 5" xfId="17949" xr:uid="{00000000-0005-0000-0000-0000FC2E0000}"/>
    <cellStyle name="Normal 2 2 4 2 3 5" xfId="3053" xr:uid="{00000000-0005-0000-0000-0000FD2E0000}"/>
    <cellStyle name="Normal 2 2 4 2 3 5 2" xfId="11199" xr:uid="{00000000-0005-0000-0000-0000FE2E0000}"/>
    <cellStyle name="Normal 2 2 4 2 3 5 2 2" xfId="27495" xr:uid="{00000000-0005-0000-0000-0000FF2E0000}"/>
    <cellStyle name="Normal 2 2 4 2 3 5 3" xfId="19349" xr:uid="{00000000-0005-0000-0000-0000002F0000}"/>
    <cellStyle name="Normal 2 2 4 2 3 6" xfId="5542" xr:uid="{00000000-0005-0000-0000-0000012F0000}"/>
    <cellStyle name="Normal 2 2 4 2 3 6 2" xfId="13688" xr:uid="{00000000-0005-0000-0000-0000022F0000}"/>
    <cellStyle name="Normal 2 2 4 2 3 6 2 2" xfId="29984" xr:uid="{00000000-0005-0000-0000-0000032F0000}"/>
    <cellStyle name="Normal 2 2 4 2 3 6 3" xfId="21838" xr:uid="{00000000-0005-0000-0000-0000042F0000}"/>
    <cellStyle name="Normal 2 2 4 2 3 7" xfId="8389" xr:uid="{00000000-0005-0000-0000-0000052F0000}"/>
    <cellStyle name="Normal 2 2 4 2 3 7 2" xfId="24685" xr:uid="{00000000-0005-0000-0000-0000062F0000}"/>
    <cellStyle name="Normal 2 2 4 2 3 8" xfId="16539" xr:uid="{00000000-0005-0000-0000-0000072F0000}"/>
    <cellStyle name="Normal 2 2 4 2 4" xfId="328" xr:uid="{00000000-0005-0000-0000-0000082F0000}"/>
    <cellStyle name="Normal 2 2 4 2 4 2" xfId="672" xr:uid="{00000000-0005-0000-0000-0000092F0000}"/>
    <cellStyle name="Normal 2 2 4 2 4 2 2" xfId="1378" xr:uid="{00000000-0005-0000-0000-00000A2F0000}"/>
    <cellStyle name="Normal 2 2 4 2 4 2 2 2" xfId="2788" xr:uid="{00000000-0005-0000-0000-00000B2F0000}"/>
    <cellStyle name="Normal 2 2 4 2 4 2 2 2 2" xfId="5250" xr:uid="{00000000-0005-0000-0000-00000C2F0000}"/>
    <cellStyle name="Normal 2 2 4 2 4 2 2 2 2 2" xfId="13396" xr:uid="{00000000-0005-0000-0000-00000D2F0000}"/>
    <cellStyle name="Normal 2 2 4 2 4 2 2 2 2 2 2" xfId="29692" xr:uid="{00000000-0005-0000-0000-00000E2F0000}"/>
    <cellStyle name="Normal 2 2 4 2 4 2 2 2 2 3" xfId="21546" xr:uid="{00000000-0005-0000-0000-00000F2F0000}"/>
    <cellStyle name="Normal 2 2 4 2 4 2 2 2 3" xfId="8087" xr:uid="{00000000-0005-0000-0000-0000102F0000}"/>
    <cellStyle name="Normal 2 2 4 2 4 2 2 2 3 2" xfId="16233" xr:uid="{00000000-0005-0000-0000-0000112F0000}"/>
    <cellStyle name="Normal 2 2 4 2 4 2 2 2 3 2 2" xfId="32529" xr:uid="{00000000-0005-0000-0000-0000122F0000}"/>
    <cellStyle name="Normal 2 2 4 2 4 2 2 2 3 3" xfId="24383" xr:uid="{00000000-0005-0000-0000-0000132F0000}"/>
    <cellStyle name="Normal 2 2 4 2 4 2 2 2 4" xfId="10934" xr:uid="{00000000-0005-0000-0000-0000142F0000}"/>
    <cellStyle name="Normal 2 2 4 2 4 2 2 2 4 2" xfId="27230" xr:uid="{00000000-0005-0000-0000-0000152F0000}"/>
    <cellStyle name="Normal 2 2 4 2 4 2 2 2 5" xfId="19084" xr:uid="{00000000-0005-0000-0000-0000162F0000}"/>
    <cellStyle name="Normal 2 2 4 2 4 2 2 3" xfId="4032" xr:uid="{00000000-0005-0000-0000-0000172F0000}"/>
    <cellStyle name="Normal 2 2 4 2 4 2 2 3 2" xfId="12178" xr:uid="{00000000-0005-0000-0000-0000182F0000}"/>
    <cellStyle name="Normal 2 2 4 2 4 2 2 3 2 2" xfId="28474" xr:uid="{00000000-0005-0000-0000-0000192F0000}"/>
    <cellStyle name="Normal 2 2 4 2 4 2 2 3 3" xfId="20328" xr:uid="{00000000-0005-0000-0000-00001A2F0000}"/>
    <cellStyle name="Normal 2 2 4 2 4 2 2 4" xfId="6677" xr:uid="{00000000-0005-0000-0000-00001B2F0000}"/>
    <cellStyle name="Normal 2 2 4 2 4 2 2 4 2" xfId="14823" xr:uid="{00000000-0005-0000-0000-00001C2F0000}"/>
    <cellStyle name="Normal 2 2 4 2 4 2 2 4 2 2" xfId="31119" xr:uid="{00000000-0005-0000-0000-00001D2F0000}"/>
    <cellStyle name="Normal 2 2 4 2 4 2 2 4 3" xfId="22973" xr:uid="{00000000-0005-0000-0000-00001E2F0000}"/>
    <cellStyle name="Normal 2 2 4 2 4 2 2 5" xfId="9524" xr:uid="{00000000-0005-0000-0000-00001F2F0000}"/>
    <cellStyle name="Normal 2 2 4 2 4 2 2 5 2" xfId="25820" xr:uid="{00000000-0005-0000-0000-0000202F0000}"/>
    <cellStyle name="Normal 2 2 4 2 4 2 2 6" xfId="17674" xr:uid="{00000000-0005-0000-0000-0000212F0000}"/>
    <cellStyle name="Normal 2 2 4 2 4 2 3" xfId="2083" xr:uid="{00000000-0005-0000-0000-0000222F0000}"/>
    <cellStyle name="Normal 2 2 4 2 4 2 3 2" xfId="4641" xr:uid="{00000000-0005-0000-0000-0000232F0000}"/>
    <cellStyle name="Normal 2 2 4 2 4 2 3 2 2" xfId="12787" xr:uid="{00000000-0005-0000-0000-0000242F0000}"/>
    <cellStyle name="Normal 2 2 4 2 4 2 3 2 2 2" xfId="29083" xr:uid="{00000000-0005-0000-0000-0000252F0000}"/>
    <cellStyle name="Normal 2 2 4 2 4 2 3 2 3" xfId="20937" xr:uid="{00000000-0005-0000-0000-0000262F0000}"/>
    <cellStyle name="Normal 2 2 4 2 4 2 3 3" xfId="7382" xr:uid="{00000000-0005-0000-0000-0000272F0000}"/>
    <cellStyle name="Normal 2 2 4 2 4 2 3 3 2" xfId="15528" xr:uid="{00000000-0005-0000-0000-0000282F0000}"/>
    <cellStyle name="Normal 2 2 4 2 4 2 3 3 2 2" xfId="31824" xr:uid="{00000000-0005-0000-0000-0000292F0000}"/>
    <cellStyle name="Normal 2 2 4 2 4 2 3 3 3" xfId="23678" xr:uid="{00000000-0005-0000-0000-00002A2F0000}"/>
    <cellStyle name="Normal 2 2 4 2 4 2 3 4" xfId="10229" xr:uid="{00000000-0005-0000-0000-00002B2F0000}"/>
    <cellStyle name="Normal 2 2 4 2 4 2 3 4 2" xfId="26525" xr:uid="{00000000-0005-0000-0000-00002C2F0000}"/>
    <cellStyle name="Normal 2 2 4 2 4 2 3 5" xfId="18379" xr:uid="{00000000-0005-0000-0000-00002D2F0000}"/>
    <cellStyle name="Normal 2 2 4 2 4 2 4" xfId="3423" xr:uid="{00000000-0005-0000-0000-00002E2F0000}"/>
    <cellStyle name="Normal 2 2 4 2 4 2 4 2" xfId="11569" xr:uid="{00000000-0005-0000-0000-00002F2F0000}"/>
    <cellStyle name="Normal 2 2 4 2 4 2 4 2 2" xfId="27865" xr:uid="{00000000-0005-0000-0000-0000302F0000}"/>
    <cellStyle name="Normal 2 2 4 2 4 2 4 3" xfId="19719" xr:uid="{00000000-0005-0000-0000-0000312F0000}"/>
    <cellStyle name="Normal 2 2 4 2 4 2 5" xfId="5972" xr:uid="{00000000-0005-0000-0000-0000322F0000}"/>
    <cellStyle name="Normal 2 2 4 2 4 2 5 2" xfId="14118" xr:uid="{00000000-0005-0000-0000-0000332F0000}"/>
    <cellStyle name="Normal 2 2 4 2 4 2 5 2 2" xfId="30414" xr:uid="{00000000-0005-0000-0000-0000342F0000}"/>
    <cellStyle name="Normal 2 2 4 2 4 2 5 3" xfId="22268" xr:uid="{00000000-0005-0000-0000-0000352F0000}"/>
    <cellStyle name="Normal 2 2 4 2 4 2 6" xfId="8819" xr:uid="{00000000-0005-0000-0000-0000362F0000}"/>
    <cellStyle name="Normal 2 2 4 2 4 2 6 2" xfId="25115" xr:uid="{00000000-0005-0000-0000-0000372F0000}"/>
    <cellStyle name="Normal 2 2 4 2 4 2 7" xfId="16969" xr:uid="{00000000-0005-0000-0000-0000382F0000}"/>
    <cellStyle name="Normal 2 2 4 2 4 3" xfId="1034" xr:uid="{00000000-0005-0000-0000-0000392F0000}"/>
    <cellStyle name="Normal 2 2 4 2 4 3 2" xfId="2444" xr:uid="{00000000-0005-0000-0000-00003A2F0000}"/>
    <cellStyle name="Normal 2 2 4 2 4 3 2 2" xfId="4954" xr:uid="{00000000-0005-0000-0000-00003B2F0000}"/>
    <cellStyle name="Normal 2 2 4 2 4 3 2 2 2" xfId="13100" xr:uid="{00000000-0005-0000-0000-00003C2F0000}"/>
    <cellStyle name="Normal 2 2 4 2 4 3 2 2 2 2" xfId="29396" xr:uid="{00000000-0005-0000-0000-00003D2F0000}"/>
    <cellStyle name="Normal 2 2 4 2 4 3 2 2 3" xfId="21250" xr:uid="{00000000-0005-0000-0000-00003E2F0000}"/>
    <cellStyle name="Normal 2 2 4 2 4 3 2 3" xfId="7743" xr:uid="{00000000-0005-0000-0000-00003F2F0000}"/>
    <cellStyle name="Normal 2 2 4 2 4 3 2 3 2" xfId="15889" xr:uid="{00000000-0005-0000-0000-0000402F0000}"/>
    <cellStyle name="Normal 2 2 4 2 4 3 2 3 2 2" xfId="32185" xr:uid="{00000000-0005-0000-0000-0000412F0000}"/>
    <cellStyle name="Normal 2 2 4 2 4 3 2 3 3" xfId="24039" xr:uid="{00000000-0005-0000-0000-0000422F0000}"/>
    <cellStyle name="Normal 2 2 4 2 4 3 2 4" xfId="10590" xr:uid="{00000000-0005-0000-0000-0000432F0000}"/>
    <cellStyle name="Normal 2 2 4 2 4 3 2 4 2" xfId="26886" xr:uid="{00000000-0005-0000-0000-0000442F0000}"/>
    <cellStyle name="Normal 2 2 4 2 4 3 2 5" xfId="18740" xr:uid="{00000000-0005-0000-0000-0000452F0000}"/>
    <cellStyle name="Normal 2 2 4 2 4 3 3" xfId="3736" xr:uid="{00000000-0005-0000-0000-0000462F0000}"/>
    <cellStyle name="Normal 2 2 4 2 4 3 3 2" xfId="11882" xr:uid="{00000000-0005-0000-0000-0000472F0000}"/>
    <cellStyle name="Normal 2 2 4 2 4 3 3 2 2" xfId="28178" xr:uid="{00000000-0005-0000-0000-0000482F0000}"/>
    <cellStyle name="Normal 2 2 4 2 4 3 3 3" xfId="20032" xr:uid="{00000000-0005-0000-0000-0000492F0000}"/>
    <cellStyle name="Normal 2 2 4 2 4 3 4" xfId="6333" xr:uid="{00000000-0005-0000-0000-00004A2F0000}"/>
    <cellStyle name="Normal 2 2 4 2 4 3 4 2" xfId="14479" xr:uid="{00000000-0005-0000-0000-00004B2F0000}"/>
    <cellStyle name="Normal 2 2 4 2 4 3 4 2 2" xfId="30775" xr:uid="{00000000-0005-0000-0000-00004C2F0000}"/>
    <cellStyle name="Normal 2 2 4 2 4 3 4 3" xfId="22629" xr:uid="{00000000-0005-0000-0000-00004D2F0000}"/>
    <cellStyle name="Normal 2 2 4 2 4 3 5" xfId="9180" xr:uid="{00000000-0005-0000-0000-00004E2F0000}"/>
    <cellStyle name="Normal 2 2 4 2 4 3 5 2" xfId="25476" xr:uid="{00000000-0005-0000-0000-00004F2F0000}"/>
    <cellStyle name="Normal 2 2 4 2 4 3 6" xfId="17330" xr:uid="{00000000-0005-0000-0000-0000502F0000}"/>
    <cellStyle name="Normal 2 2 4 2 4 4" xfId="1739" xr:uid="{00000000-0005-0000-0000-0000512F0000}"/>
    <cellStyle name="Normal 2 2 4 2 4 4 2" xfId="4345" xr:uid="{00000000-0005-0000-0000-0000522F0000}"/>
    <cellStyle name="Normal 2 2 4 2 4 4 2 2" xfId="12491" xr:uid="{00000000-0005-0000-0000-0000532F0000}"/>
    <cellStyle name="Normal 2 2 4 2 4 4 2 2 2" xfId="28787" xr:uid="{00000000-0005-0000-0000-0000542F0000}"/>
    <cellStyle name="Normal 2 2 4 2 4 4 2 3" xfId="20641" xr:uid="{00000000-0005-0000-0000-0000552F0000}"/>
    <cellStyle name="Normal 2 2 4 2 4 4 3" xfId="7038" xr:uid="{00000000-0005-0000-0000-0000562F0000}"/>
    <cellStyle name="Normal 2 2 4 2 4 4 3 2" xfId="15184" xr:uid="{00000000-0005-0000-0000-0000572F0000}"/>
    <cellStyle name="Normal 2 2 4 2 4 4 3 2 2" xfId="31480" xr:uid="{00000000-0005-0000-0000-0000582F0000}"/>
    <cellStyle name="Normal 2 2 4 2 4 4 3 3" xfId="23334" xr:uid="{00000000-0005-0000-0000-0000592F0000}"/>
    <cellStyle name="Normal 2 2 4 2 4 4 4" xfId="9885" xr:uid="{00000000-0005-0000-0000-00005A2F0000}"/>
    <cellStyle name="Normal 2 2 4 2 4 4 4 2" xfId="26181" xr:uid="{00000000-0005-0000-0000-00005B2F0000}"/>
    <cellStyle name="Normal 2 2 4 2 4 4 5" xfId="18035" xr:uid="{00000000-0005-0000-0000-00005C2F0000}"/>
    <cellStyle name="Normal 2 2 4 2 4 5" xfId="3127" xr:uid="{00000000-0005-0000-0000-00005D2F0000}"/>
    <cellStyle name="Normal 2 2 4 2 4 5 2" xfId="11273" xr:uid="{00000000-0005-0000-0000-00005E2F0000}"/>
    <cellStyle name="Normal 2 2 4 2 4 5 2 2" xfId="27569" xr:uid="{00000000-0005-0000-0000-00005F2F0000}"/>
    <cellStyle name="Normal 2 2 4 2 4 5 3" xfId="19423" xr:uid="{00000000-0005-0000-0000-0000602F0000}"/>
    <cellStyle name="Normal 2 2 4 2 4 6" xfId="5628" xr:uid="{00000000-0005-0000-0000-0000612F0000}"/>
    <cellStyle name="Normal 2 2 4 2 4 6 2" xfId="13774" xr:uid="{00000000-0005-0000-0000-0000622F0000}"/>
    <cellStyle name="Normal 2 2 4 2 4 6 2 2" xfId="30070" xr:uid="{00000000-0005-0000-0000-0000632F0000}"/>
    <cellStyle name="Normal 2 2 4 2 4 6 3" xfId="21924" xr:uid="{00000000-0005-0000-0000-0000642F0000}"/>
    <cellStyle name="Normal 2 2 4 2 4 7" xfId="8475" xr:uid="{00000000-0005-0000-0000-0000652F0000}"/>
    <cellStyle name="Normal 2 2 4 2 4 7 2" xfId="24771" xr:uid="{00000000-0005-0000-0000-0000662F0000}"/>
    <cellStyle name="Normal 2 2 4 2 4 8" xfId="16625" xr:uid="{00000000-0005-0000-0000-0000672F0000}"/>
    <cellStyle name="Normal 2 2 4 2 5" xfId="418" xr:uid="{00000000-0005-0000-0000-0000682F0000}"/>
    <cellStyle name="Normal 2 2 4 2 5 2" xfId="1124" xr:uid="{00000000-0005-0000-0000-0000692F0000}"/>
    <cellStyle name="Normal 2 2 4 2 5 2 2" xfId="2534" xr:uid="{00000000-0005-0000-0000-00006A2F0000}"/>
    <cellStyle name="Normal 2 2 4 2 5 2 2 2" xfId="5028" xr:uid="{00000000-0005-0000-0000-00006B2F0000}"/>
    <cellStyle name="Normal 2 2 4 2 5 2 2 2 2" xfId="13174" xr:uid="{00000000-0005-0000-0000-00006C2F0000}"/>
    <cellStyle name="Normal 2 2 4 2 5 2 2 2 2 2" xfId="29470" xr:uid="{00000000-0005-0000-0000-00006D2F0000}"/>
    <cellStyle name="Normal 2 2 4 2 5 2 2 2 3" xfId="21324" xr:uid="{00000000-0005-0000-0000-00006E2F0000}"/>
    <cellStyle name="Normal 2 2 4 2 5 2 2 3" xfId="7833" xr:uid="{00000000-0005-0000-0000-00006F2F0000}"/>
    <cellStyle name="Normal 2 2 4 2 5 2 2 3 2" xfId="15979" xr:uid="{00000000-0005-0000-0000-0000702F0000}"/>
    <cellStyle name="Normal 2 2 4 2 5 2 2 3 2 2" xfId="32275" xr:uid="{00000000-0005-0000-0000-0000712F0000}"/>
    <cellStyle name="Normal 2 2 4 2 5 2 2 3 3" xfId="24129" xr:uid="{00000000-0005-0000-0000-0000722F0000}"/>
    <cellStyle name="Normal 2 2 4 2 5 2 2 4" xfId="10680" xr:uid="{00000000-0005-0000-0000-0000732F0000}"/>
    <cellStyle name="Normal 2 2 4 2 5 2 2 4 2" xfId="26976" xr:uid="{00000000-0005-0000-0000-0000742F0000}"/>
    <cellStyle name="Normal 2 2 4 2 5 2 2 5" xfId="18830" xr:uid="{00000000-0005-0000-0000-0000752F0000}"/>
    <cellStyle name="Normal 2 2 4 2 5 2 3" xfId="3810" xr:uid="{00000000-0005-0000-0000-0000762F0000}"/>
    <cellStyle name="Normal 2 2 4 2 5 2 3 2" xfId="11956" xr:uid="{00000000-0005-0000-0000-0000772F0000}"/>
    <cellStyle name="Normal 2 2 4 2 5 2 3 2 2" xfId="28252" xr:uid="{00000000-0005-0000-0000-0000782F0000}"/>
    <cellStyle name="Normal 2 2 4 2 5 2 3 3" xfId="20106" xr:uid="{00000000-0005-0000-0000-0000792F0000}"/>
    <cellStyle name="Normal 2 2 4 2 5 2 4" xfId="6423" xr:uid="{00000000-0005-0000-0000-00007A2F0000}"/>
    <cellStyle name="Normal 2 2 4 2 5 2 4 2" xfId="14569" xr:uid="{00000000-0005-0000-0000-00007B2F0000}"/>
    <cellStyle name="Normal 2 2 4 2 5 2 4 2 2" xfId="30865" xr:uid="{00000000-0005-0000-0000-00007C2F0000}"/>
    <cellStyle name="Normal 2 2 4 2 5 2 4 3" xfId="22719" xr:uid="{00000000-0005-0000-0000-00007D2F0000}"/>
    <cellStyle name="Normal 2 2 4 2 5 2 5" xfId="9270" xr:uid="{00000000-0005-0000-0000-00007E2F0000}"/>
    <cellStyle name="Normal 2 2 4 2 5 2 5 2" xfId="25566" xr:uid="{00000000-0005-0000-0000-00007F2F0000}"/>
    <cellStyle name="Normal 2 2 4 2 5 2 6" xfId="17420" xr:uid="{00000000-0005-0000-0000-0000802F0000}"/>
    <cellStyle name="Normal 2 2 4 2 5 3" xfId="1829" xr:uid="{00000000-0005-0000-0000-0000812F0000}"/>
    <cellStyle name="Normal 2 2 4 2 5 3 2" xfId="4419" xr:uid="{00000000-0005-0000-0000-0000822F0000}"/>
    <cellStyle name="Normal 2 2 4 2 5 3 2 2" xfId="12565" xr:uid="{00000000-0005-0000-0000-0000832F0000}"/>
    <cellStyle name="Normal 2 2 4 2 5 3 2 2 2" xfId="28861" xr:uid="{00000000-0005-0000-0000-0000842F0000}"/>
    <cellStyle name="Normal 2 2 4 2 5 3 2 3" xfId="20715" xr:uid="{00000000-0005-0000-0000-0000852F0000}"/>
    <cellStyle name="Normal 2 2 4 2 5 3 3" xfId="7128" xr:uid="{00000000-0005-0000-0000-0000862F0000}"/>
    <cellStyle name="Normal 2 2 4 2 5 3 3 2" xfId="15274" xr:uid="{00000000-0005-0000-0000-0000872F0000}"/>
    <cellStyle name="Normal 2 2 4 2 5 3 3 2 2" xfId="31570" xr:uid="{00000000-0005-0000-0000-0000882F0000}"/>
    <cellStyle name="Normal 2 2 4 2 5 3 3 3" xfId="23424" xr:uid="{00000000-0005-0000-0000-0000892F0000}"/>
    <cellStyle name="Normal 2 2 4 2 5 3 4" xfId="9975" xr:uid="{00000000-0005-0000-0000-00008A2F0000}"/>
    <cellStyle name="Normal 2 2 4 2 5 3 4 2" xfId="26271" xr:uid="{00000000-0005-0000-0000-00008B2F0000}"/>
    <cellStyle name="Normal 2 2 4 2 5 3 5" xfId="18125" xr:uid="{00000000-0005-0000-0000-00008C2F0000}"/>
    <cellStyle name="Normal 2 2 4 2 5 4" xfId="3201" xr:uid="{00000000-0005-0000-0000-00008D2F0000}"/>
    <cellStyle name="Normal 2 2 4 2 5 4 2" xfId="11347" xr:uid="{00000000-0005-0000-0000-00008E2F0000}"/>
    <cellStyle name="Normal 2 2 4 2 5 4 2 2" xfId="27643" xr:uid="{00000000-0005-0000-0000-00008F2F0000}"/>
    <cellStyle name="Normal 2 2 4 2 5 4 3" xfId="19497" xr:uid="{00000000-0005-0000-0000-0000902F0000}"/>
    <cellStyle name="Normal 2 2 4 2 5 5" xfId="5718" xr:uid="{00000000-0005-0000-0000-0000912F0000}"/>
    <cellStyle name="Normal 2 2 4 2 5 5 2" xfId="13864" xr:uid="{00000000-0005-0000-0000-0000922F0000}"/>
    <cellStyle name="Normal 2 2 4 2 5 5 2 2" xfId="30160" xr:uid="{00000000-0005-0000-0000-0000932F0000}"/>
    <cellStyle name="Normal 2 2 4 2 5 5 3" xfId="22014" xr:uid="{00000000-0005-0000-0000-0000942F0000}"/>
    <cellStyle name="Normal 2 2 4 2 5 6" xfId="8565" xr:uid="{00000000-0005-0000-0000-0000952F0000}"/>
    <cellStyle name="Normal 2 2 4 2 5 6 2" xfId="24861" xr:uid="{00000000-0005-0000-0000-0000962F0000}"/>
    <cellStyle name="Normal 2 2 4 2 5 7" xfId="16715" xr:uid="{00000000-0005-0000-0000-0000972F0000}"/>
    <cellStyle name="Normal 2 2 4 2 6" xfId="780" xr:uid="{00000000-0005-0000-0000-0000982F0000}"/>
    <cellStyle name="Normal 2 2 4 2 6 2" xfId="2190" xr:uid="{00000000-0005-0000-0000-0000992F0000}"/>
    <cellStyle name="Normal 2 2 4 2 6 2 2" xfId="4732" xr:uid="{00000000-0005-0000-0000-00009A2F0000}"/>
    <cellStyle name="Normal 2 2 4 2 6 2 2 2" xfId="12878" xr:uid="{00000000-0005-0000-0000-00009B2F0000}"/>
    <cellStyle name="Normal 2 2 4 2 6 2 2 2 2" xfId="29174" xr:uid="{00000000-0005-0000-0000-00009C2F0000}"/>
    <cellStyle name="Normal 2 2 4 2 6 2 2 3" xfId="21028" xr:uid="{00000000-0005-0000-0000-00009D2F0000}"/>
    <cellStyle name="Normal 2 2 4 2 6 2 3" xfId="7489" xr:uid="{00000000-0005-0000-0000-00009E2F0000}"/>
    <cellStyle name="Normal 2 2 4 2 6 2 3 2" xfId="15635" xr:uid="{00000000-0005-0000-0000-00009F2F0000}"/>
    <cellStyle name="Normal 2 2 4 2 6 2 3 2 2" xfId="31931" xr:uid="{00000000-0005-0000-0000-0000A02F0000}"/>
    <cellStyle name="Normal 2 2 4 2 6 2 3 3" xfId="23785" xr:uid="{00000000-0005-0000-0000-0000A12F0000}"/>
    <cellStyle name="Normal 2 2 4 2 6 2 4" xfId="10336" xr:uid="{00000000-0005-0000-0000-0000A22F0000}"/>
    <cellStyle name="Normal 2 2 4 2 6 2 4 2" xfId="26632" xr:uid="{00000000-0005-0000-0000-0000A32F0000}"/>
    <cellStyle name="Normal 2 2 4 2 6 2 5" xfId="18486" xr:uid="{00000000-0005-0000-0000-0000A42F0000}"/>
    <cellStyle name="Normal 2 2 4 2 6 3" xfId="3514" xr:uid="{00000000-0005-0000-0000-0000A52F0000}"/>
    <cellStyle name="Normal 2 2 4 2 6 3 2" xfId="11660" xr:uid="{00000000-0005-0000-0000-0000A62F0000}"/>
    <cellStyle name="Normal 2 2 4 2 6 3 2 2" xfId="27956" xr:uid="{00000000-0005-0000-0000-0000A72F0000}"/>
    <cellStyle name="Normal 2 2 4 2 6 3 3" xfId="19810" xr:uid="{00000000-0005-0000-0000-0000A82F0000}"/>
    <cellStyle name="Normal 2 2 4 2 6 4" xfId="6079" xr:uid="{00000000-0005-0000-0000-0000A92F0000}"/>
    <cellStyle name="Normal 2 2 4 2 6 4 2" xfId="14225" xr:uid="{00000000-0005-0000-0000-0000AA2F0000}"/>
    <cellStyle name="Normal 2 2 4 2 6 4 2 2" xfId="30521" xr:uid="{00000000-0005-0000-0000-0000AB2F0000}"/>
    <cellStyle name="Normal 2 2 4 2 6 4 3" xfId="22375" xr:uid="{00000000-0005-0000-0000-0000AC2F0000}"/>
    <cellStyle name="Normal 2 2 4 2 6 5" xfId="8926" xr:uid="{00000000-0005-0000-0000-0000AD2F0000}"/>
    <cellStyle name="Normal 2 2 4 2 6 5 2" xfId="25222" xr:uid="{00000000-0005-0000-0000-0000AE2F0000}"/>
    <cellStyle name="Normal 2 2 4 2 6 6" xfId="17076" xr:uid="{00000000-0005-0000-0000-0000AF2F0000}"/>
    <cellStyle name="Normal 2 2 4 2 7" xfId="1485" xr:uid="{00000000-0005-0000-0000-0000B02F0000}"/>
    <cellStyle name="Normal 2 2 4 2 7 2" xfId="4123" xr:uid="{00000000-0005-0000-0000-0000B12F0000}"/>
    <cellStyle name="Normal 2 2 4 2 7 2 2" xfId="12269" xr:uid="{00000000-0005-0000-0000-0000B22F0000}"/>
    <cellStyle name="Normal 2 2 4 2 7 2 2 2" xfId="28565" xr:uid="{00000000-0005-0000-0000-0000B32F0000}"/>
    <cellStyle name="Normal 2 2 4 2 7 2 3" xfId="20419" xr:uid="{00000000-0005-0000-0000-0000B42F0000}"/>
    <cellStyle name="Normal 2 2 4 2 7 3" xfId="6784" xr:uid="{00000000-0005-0000-0000-0000B52F0000}"/>
    <cellStyle name="Normal 2 2 4 2 7 3 2" xfId="14930" xr:uid="{00000000-0005-0000-0000-0000B62F0000}"/>
    <cellStyle name="Normal 2 2 4 2 7 3 2 2" xfId="31226" xr:uid="{00000000-0005-0000-0000-0000B72F0000}"/>
    <cellStyle name="Normal 2 2 4 2 7 3 3" xfId="23080" xr:uid="{00000000-0005-0000-0000-0000B82F0000}"/>
    <cellStyle name="Normal 2 2 4 2 7 4" xfId="9631" xr:uid="{00000000-0005-0000-0000-0000B92F0000}"/>
    <cellStyle name="Normal 2 2 4 2 7 4 2" xfId="25927" xr:uid="{00000000-0005-0000-0000-0000BA2F0000}"/>
    <cellStyle name="Normal 2 2 4 2 7 5" xfId="17781" xr:uid="{00000000-0005-0000-0000-0000BB2F0000}"/>
    <cellStyle name="Normal 2 2 4 2 8" xfId="2905" xr:uid="{00000000-0005-0000-0000-0000BC2F0000}"/>
    <cellStyle name="Normal 2 2 4 2 8 2" xfId="11051" xr:uid="{00000000-0005-0000-0000-0000BD2F0000}"/>
    <cellStyle name="Normal 2 2 4 2 8 2 2" xfId="27347" xr:uid="{00000000-0005-0000-0000-0000BE2F0000}"/>
    <cellStyle name="Normal 2 2 4 2 8 3" xfId="19201" xr:uid="{00000000-0005-0000-0000-0000BF2F0000}"/>
    <cellStyle name="Normal 2 2 4 2 9" xfId="5374" xr:uid="{00000000-0005-0000-0000-0000C02F0000}"/>
    <cellStyle name="Normal 2 2 4 2 9 2" xfId="13520" xr:uid="{00000000-0005-0000-0000-0000C12F0000}"/>
    <cellStyle name="Normal 2 2 4 2 9 2 2" xfId="29816" xr:uid="{00000000-0005-0000-0000-0000C22F0000}"/>
    <cellStyle name="Normal 2 2 4 2 9 3" xfId="21670" xr:uid="{00000000-0005-0000-0000-0000C32F0000}"/>
    <cellStyle name="Normal 2 2 4 3" xfId="120" xr:uid="{00000000-0005-0000-0000-0000C42F0000}"/>
    <cellStyle name="Normal 2 2 4 3 2" xfId="464" xr:uid="{00000000-0005-0000-0000-0000C52F0000}"/>
    <cellStyle name="Normal 2 2 4 3 2 2" xfId="1170" xr:uid="{00000000-0005-0000-0000-0000C62F0000}"/>
    <cellStyle name="Normal 2 2 4 3 2 2 2" xfId="2580" xr:uid="{00000000-0005-0000-0000-0000C72F0000}"/>
    <cellStyle name="Normal 2 2 4 3 2 2 2 2" xfId="5066" xr:uid="{00000000-0005-0000-0000-0000C82F0000}"/>
    <cellStyle name="Normal 2 2 4 3 2 2 2 2 2" xfId="13212" xr:uid="{00000000-0005-0000-0000-0000C92F0000}"/>
    <cellStyle name="Normal 2 2 4 3 2 2 2 2 2 2" xfId="29508" xr:uid="{00000000-0005-0000-0000-0000CA2F0000}"/>
    <cellStyle name="Normal 2 2 4 3 2 2 2 2 3" xfId="21362" xr:uid="{00000000-0005-0000-0000-0000CB2F0000}"/>
    <cellStyle name="Normal 2 2 4 3 2 2 2 3" xfId="7879" xr:uid="{00000000-0005-0000-0000-0000CC2F0000}"/>
    <cellStyle name="Normal 2 2 4 3 2 2 2 3 2" xfId="16025" xr:uid="{00000000-0005-0000-0000-0000CD2F0000}"/>
    <cellStyle name="Normal 2 2 4 3 2 2 2 3 2 2" xfId="32321" xr:uid="{00000000-0005-0000-0000-0000CE2F0000}"/>
    <cellStyle name="Normal 2 2 4 3 2 2 2 3 3" xfId="24175" xr:uid="{00000000-0005-0000-0000-0000CF2F0000}"/>
    <cellStyle name="Normal 2 2 4 3 2 2 2 4" xfId="10726" xr:uid="{00000000-0005-0000-0000-0000D02F0000}"/>
    <cellStyle name="Normal 2 2 4 3 2 2 2 4 2" xfId="27022" xr:uid="{00000000-0005-0000-0000-0000D12F0000}"/>
    <cellStyle name="Normal 2 2 4 3 2 2 2 5" xfId="18876" xr:uid="{00000000-0005-0000-0000-0000D22F0000}"/>
    <cellStyle name="Normal 2 2 4 3 2 2 3" xfId="3848" xr:uid="{00000000-0005-0000-0000-0000D32F0000}"/>
    <cellStyle name="Normal 2 2 4 3 2 2 3 2" xfId="11994" xr:uid="{00000000-0005-0000-0000-0000D42F0000}"/>
    <cellStyle name="Normal 2 2 4 3 2 2 3 2 2" xfId="28290" xr:uid="{00000000-0005-0000-0000-0000D52F0000}"/>
    <cellStyle name="Normal 2 2 4 3 2 2 3 3" xfId="20144" xr:uid="{00000000-0005-0000-0000-0000D62F0000}"/>
    <cellStyle name="Normal 2 2 4 3 2 2 4" xfId="6469" xr:uid="{00000000-0005-0000-0000-0000D72F0000}"/>
    <cellStyle name="Normal 2 2 4 3 2 2 4 2" xfId="14615" xr:uid="{00000000-0005-0000-0000-0000D82F0000}"/>
    <cellStyle name="Normal 2 2 4 3 2 2 4 2 2" xfId="30911" xr:uid="{00000000-0005-0000-0000-0000D92F0000}"/>
    <cellStyle name="Normal 2 2 4 3 2 2 4 3" xfId="22765" xr:uid="{00000000-0005-0000-0000-0000DA2F0000}"/>
    <cellStyle name="Normal 2 2 4 3 2 2 5" xfId="9316" xr:uid="{00000000-0005-0000-0000-0000DB2F0000}"/>
    <cellStyle name="Normal 2 2 4 3 2 2 5 2" xfId="25612" xr:uid="{00000000-0005-0000-0000-0000DC2F0000}"/>
    <cellStyle name="Normal 2 2 4 3 2 2 6" xfId="17466" xr:uid="{00000000-0005-0000-0000-0000DD2F0000}"/>
    <cellStyle name="Normal 2 2 4 3 2 3" xfId="1875" xr:uid="{00000000-0005-0000-0000-0000DE2F0000}"/>
    <cellStyle name="Normal 2 2 4 3 2 3 2" xfId="4457" xr:uid="{00000000-0005-0000-0000-0000DF2F0000}"/>
    <cellStyle name="Normal 2 2 4 3 2 3 2 2" xfId="12603" xr:uid="{00000000-0005-0000-0000-0000E02F0000}"/>
    <cellStyle name="Normal 2 2 4 3 2 3 2 2 2" xfId="28899" xr:uid="{00000000-0005-0000-0000-0000E12F0000}"/>
    <cellStyle name="Normal 2 2 4 3 2 3 2 3" xfId="20753" xr:uid="{00000000-0005-0000-0000-0000E22F0000}"/>
    <cellStyle name="Normal 2 2 4 3 2 3 3" xfId="7174" xr:uid="{00000000-0005-0000-0000-0000E32F0000}"/>
    <cellStyle name="Normal 2 2 4 3 2 3 3 2" xfId="15320" xr:uid="{00000000-0005-0000-0000-0000E42F0000}"/>
    <cellStyle name="Normal 2 2 4 3 2 3 3 2 2" xfId="31616" xr:uid="{00000000-0005-0000-0000-0000E52F0000}"/>
    <cellStyle name="Normal 2 2 4 3 2 3 3 3" xfId="23470" xr:uid="{00000000-0005-0000-0000-0000E62F0000}"/>
    <cellStyle name="Normal 2 2 4 3 2 3 4" xfId="10021" xr:uid="{00000000-0005-0000-0000-0000E72F0000}"/>
    <cellStyle name="Normal 2 2 4 3 2 3 4 2" xfId="26317" xr:uid="{00000000-0005-0000-0000-0000E82F0000}"/>
    <cellStyle name="Normal 2 2 4 3 2 3 5" xfId="18171" xr:uid="{00000000-0005-0000-0000-0000E92F0000}"/>
    <cellStyle name="Normal 2 2 4 3 2 4" xfId="3239" xr:uid="{00000000-0005-0000-0000-0000EA2F0000}"/>
    <cellStyle name="Normal 2 2 4 3 2 4 2" xfId="11385" xr:uid="{00000000-0005-0000-0000-0000EB2F0000}"/>
    <cellStyle name="Normal 2 2 4 3 2 4 2 2" xfId="27681" xr:uid="{00000000-0005-0000-0000-0000EC2F0000}"/>
    <cellStyle name="Normal 2 2 4 3 2 4 3" xfId="19535" xr:uid="{00000000-0005-0000-0000-0000ED2F0000}"/>
    <cellStyle name="Normal 2 2 4 3 2 5" xfId="5764" xr:uid="{00000000-0005-0000-0000-0000EE2F0000}"/>
    <cellStyle name="Normal 2 2 4 3 2 5 2" xfId="13910" xr:uid="{00000000-0005-0000-0000-0000EF2F0000}"/>
    <cellStyle name="Normal 2 2 4 3 2 5 2 2" xfId="30206" xr:uid="{00000000-0005-0000-0000-0000F02F0000}"/>
    <cellStyle name="Normal 2 2 4 3 2 5 3" xfId="22060" xr:uid="{00000000-0005-0000-0000-0000F12F0000}"/>
    <cellStyle name="Normal 2 2 4 3 2 6" xfId="8611" xr:uid="{00000000-0005-0000-0000-0000F22F0000}"/>
    <cellStyle name="Normal 2 2 4 3 2 6 2" xfId="24907" xr:uid="{00000000-0005-0000-0000-0000F32F0000}"/>
    <cellStyle name="Normal 2 2 4 3 2 7" xfId="16761" xr:uid="{00000000-0005-0000-0000-0000F42F0000}"/>
    <cellStyle name="Normal 2 2 4 3 3" xfId="826" xr:uid="{00000000-0005-0000-0000-0000F52F0000}"/>
    <cellStyle name="Normal 2 2 4 3 3 2" xfId="2236" xr:uid="{00000000-0005-0000-0000-0000F62F0000}"/>
    <cellStyle name="Normal 2 2 4 3 3 2 2" xfId="4770" xr:uid="{00000000-0005-0000-0000-0000F72F0000}"/>
    <cellStyle name="Normal 2 2 4 3 3 2 2 2" xfId="12916" xr:uid="{00000000-0005-0000-0000-0000F82F0000}"/>
    <cellStyle name="Normal 2 2 4 3 3 2 2 2 2" xfId="29212" xr:uid="{00000000-0005-0000-0000-0000F92F0000}"/>
    <cellStyle name="Normal 2 2 4 3 3 2 2 3" xfId="21066" xr:uid="{00000000-0005-0000-0000-0000FA2F0000}"/>
    <cellStyle name="Normal 2 2 4 3 3 2 3" xfId="7535" xr:uid="{00000000-0005-0000-0000-0000FB2F0000}"/>
    <cellStyle name="Normal 2 2 4 3 3 2 3 2" xfId="15681" xr:uid="{00000000-0005-0000-0000-0000FC2F0000}"/>
    <cellStyle name="Normal 2 2 4 3 3 2 3 2 2" xfId="31977" xr:uid="{00000000-0005-0000-0000-0000FD2F0000}"/>
    <cellStyle name="Normal 2 2 4 3 3 2 3 3" xfId="23831" xr:uid="{00000000-0005-0000-0000-0000FE2F0000}"/>
    <cellStyle name="Normal 2 2 4 3 3 2 4" xfId="10382" xr:uid="{00000000-0005-0000-0000-0000FF2F0000}"/>
    <cellStyle name="Normal 2 2 4 3 3 2 4 2" xfId="26678" xr:uid="{00000000-0005-0000-0000-000000300000}"/>
    <cellStyle name="Normal 2 2 4 3 3 2 5" xfId="18532" xr:uid="{00000000-0005-0000-0000-000001300000}"/>
    <cellStyle name="Normal 2 2 4 3 3 3" xfId="3552" xr:uid="{00000000-0005-0000-0000-000002300000}"/>
    <cellStyle name="Normal 2 2 4 3 3 3 2" xfId="11698" xr:uid="{00000000-0005-0000-0000-000003300000}"/>
    <cellStyle name="Normal 2 2 4 3 3 3 2 2" xfId="27994" xr:uid="{00000000-0005-0000-0000-000004300000}"/>
    <cellStyle name="Normal 2 2 4 3 3 3 3" xfId="19848" xr:uid="{00000000-0005-0000-0000-000005300000}"/>
    <cellStyle name="Normal 2 2 4 3 3 4" xfId="6125" xr:uid="{00000000-0005-0000-0000-000006300000}"/>
    <cellStyle name="Normal 2 2 4 3 3 4 2" xfId="14271" xr:uid="{00000000-0005-0000-0000-000007300000}"/>
    <cellStyle name="Normal 2 2 4 3 3 4 2 2" xfId="30567" xr:uid="{00000000-0005-0000-0000-000008300000}"/>
    <cellStyle name="Normal 2 2 4 3 3 4 3" xfId="22421" xr:uid="{00000000-0005-0000-0000-000009300000}"/>
    <cellStyle name="Normal 2 2 4 3 3 5" xfId="8972" xr:uid="{00000000-0005-0000-0000-00000A300000}"/>
    <cellStyle name="Normal 2 2 4 3 3 5 2" xfId="25268" xr:uid="{00000000-0005-0000-0000-00000B300000}"/>
    <cellStyle name="Normal 2 2 4 3 3 6" xfId="17122" xr:uid="{00000000-0005-0000-0000-00000C300000}"/>
    <cellStyle name="Normal 2 2 4 3 4" xfId="1531" xr:uid="{00000000-0005-0000-0000-00000D300000}"/>
    <cellStyle name="Normal 2 2 4 3 4 2" xfId="4161" xr:uid="{00000000-0005-0000-0000-00000E300000}"/>
    <cellStyle name="Normal 2 2 4 3 4 2 2" xfId="12307" xr:uid="{00000000-0005-0000-0000-00000F300000}"/>
    <cellStyle name="Normal 2 2 4 3 4 2 2 2" xfId="28603" xr:uid="{00000000-0005-0000-0000-000010300000}"/>
    <cellStyle name="Normal 2 2 4 3 4 2 3" xfId="20457" xr:uid="{00000000-0005-0000-0000-000011300000}"/>
    <cellStyle name="Normal 2 2 4 3 4 3" xfId="6830" xr:uid="{00000000-0005-0000-0000-000012300000}"/>
    <cellStyle name="Normal 2 2 4 3 4 3 2" xfId="14976" xr:uid="{00000000-0005-0000-0000-000013300000}"/>
    <cellStyle name="Normal 2 2 4 3 4 3 2 2" xfId="31272" xr:uid="{00000000-0005-0000-0000-000014300000}"/>
    <cellStyle name="Normal 2 2 4 3 4 3 3" xfId="23126" xr:uid="{00000000-0005-0000-0000-000015300000}"/>
    <cellStyle name="Normal 2 2 4 3 4 4" xfId="9677" xr:uid="{00000000-0005-0000-0000-000016300000}"/>
    <cellStyle name="Normal 2 2 4 3 4 4 2" xfId="25973" xr:uid="{00000000-0005-0000-0000-000017300000}"/>
    <cellStyle name="Normal 2 2 4 3 4 5" xfId="17827" xr:uid="{00000000-0005-0000-0000-000018300000}"/>
    <cellStyle name="Normal 2 2 4 3 5" xfId="2943" xr:uid="{00000000-0005-0000-0000-000019300000}"/>
    <cellStyle name="Normal 2 2 4 3 5 2" xfId="11089" xr:uid="{00000000-0005-0000-0000-00001A300000}"/>
    <cellStyle name="Normal 2 2 4 3 5 2 2" xfId="27385" xr:uid="{00000000-0005-0000-0000-00001B300000}"/>
    <cellStyle name="Normal 2 2 4 3 5 3" xfId="19239" xr:uid="{00000000-0005-0000-0000-00001C300000}"/>
    <cellStyle name="Normal 2 2 4 3 6" xfId="5420" xr:uid="{00000000-0005-0000-0000-00001D300000}"/>
    <cellStyle name="Normal 2 2 4 3 6 2" xfId="13566" xr:uid="{00000000-0005-0000-0000-00001E300000}"/>
    <cellStyle name="Normal 2 2 4 3 6 2 2" xfId="29862" xr:uid="{00000000-0005-0000-0000-00001F300000}"/>
    <cellStyle name="Normal 2 2 4 3 6 3" xfId="21716" xr:uid="{00000000-0005-0000-0000-000020300000}"/>
    <cellStyle name="Normal 2 2 4 3 7" xfId="8267" xr:uid="{00000000-0005-0000-0000-000021300000}"/>
    <cellStyle name="Normal 2 2 4 3 7 2" xfId="24563" xr:uid="{00000000-0005-0000-0000-000022300000}"/>
    <cellStyle name="Normal 2 2 4 3 8" xfId="16417" xr:uid="{00000000-0005-0000-0000-000023300000}"/>
    <cellStyle name="Normal 2 2 4 4" xfId="206" xr:uid="{00000000-0005-0000-0000-000024300000}"/>
    <cellStyle name="Normal 2 2 4 4 2" xfId="550" xr:uid="{00000000-0005-0000-0000-000025300000}"/>
    <cellStyle name="Normal 2 2 4 4 2 2" xfId="1256" xr:uid="{00000000-0005-0000-0000-000026300000}"/>
    <cellStyle name="Normal 2 2 4 4 2 2 2" xfId="2666" xr:uid="{00000000-0005-0000-0000-000027300000}"/>
    <cellStyle name="Normal 2 2 4 4 2 2 2 2" xfId="5140" xr:uid="{00000000-0005-0000-0000-000028300000}"/>
    <cellStyle name="Normal 2 2 4 4 2 2 2 2 2" xfId="13286" xr:uid="{00000000-0005-0000-0000-000029300000}"/>
    <cellStyle name="Normal 2 2 4 4 2 2 2 2 2 2" xfId="29582" xr:uid="{00000000-0005-0000-0000-00002A300000}"/>
    <cellStyle name="Normal 2 2 4 4 2 2 2 2 3" xfId="21436" xr:uid="{00000000-0005-0000-0000-00002B300000}"/>
    <cellStyle name="Normal 2 2 4 4 2 2 2 3" xfId="7965" xr:uid="{00000000-0005-0000-0000-00002C300000}"/>
    <cellStyle name="Normal 2 2 4 4 2 2 2 3 2" xfId="16111" xr:uid="{00000000-0005-0000-0000-00002D300000}"/>
    <cellStyle name="Normal 2 2 4 4 2 2 2 3 2 2" xfId="32407" xr:uid="{00000000-0005-0000-0000-00002E300000}"/>
    <cellStyle name="Normal 2 2 4 4 2 2 2 3 3" xfId="24261" xr:uid="{00000000-0005-0000-0000-00002F300000}"/>
    <cellStyle name="Normal 2 2 4 4 2 2 2 4" xfId="10812" xr:uid="{00000000-0005-0000-0000-000030300000}"/>
    <cellStyle name="Normal 2 2 4 4 2 2 2 4 2" xfId="27108" xr:uid="{00000000-0005-0000-0000-000031300000}"/>
    <cellStyle name="Normal 2 2 4 4 2 2 2 5" xfId="18962" xr:uid="{00000000-0005-0000-0000-000032300000}"/>
    <cellStyle name="Normal 2 2 4 4 2 2 3" xfId="3922" xr:uid="{00000000-0005-0000-0000-000033300000}"/>
    <cellStyle name="Normal 2 2 4 4 2 2 3 2" xfId="12068" xr:uid="{00000000-0005-0000-0000-000034300000}"/>
    <cellStyle name="Normal 2 2 4 4 2 2 3 2 2" xfId="28364" xr:uid="{00000000-0005-0000-0000-000035300000}"/>
    <cellStyle name="Normal 2 2 4 4 2 2 3 3" xfId="20218" xr:uid="{00000000-0005-0000-0000-000036300000}"/>
    <cellStyle name="Normal 2 2 4 4 2 2 4" xfId="6555" xr:uid="{00000000-0005-0000-0000-000037300000}"/>
    <cellStyle name="Normal 2 2 4 4 2 2 4 2" xfId="14701" xr:uid="{00000000-0005-0000-0000-000038300000}"/>
    <cellStyle name="Normal 2 2 4 4 2 2 4 2 2" xfId="30997" xr:uid="{00000000-0005-0000-0000-000039300000}"/>
    <cellStyle name="Normal 2 2 4 4 2 2 4 3" xfId="22851" xr:uid="{00000000-0005-0000-0000-00003A300000}"/>
    <cellStyle name="Normal 2 2 4 4 2 2 5" xfId="9402" xr:uid="{00000000-0005-0000-0000-00003B300000}"/>
    <cellStyle name="Normal 2 2 4 4 2 2 5 2" xfId="25698" xr:uid="{00000000-0005-0000-0000-00003C300000}"/>
    <cellStyle name="Normal 2 2 4 4 2 2 6" xfId="17552" xr:uid="{00000000-0005-0000-0000-00003D300000}"/>
    <cellStyle name="Normal 2 2 4 4 2 3" xfId="1961" xr:uid="{00000000-0005-0000-0000-00003E300000}"/>
    <cellStyle name="Normal 2 2 4 4 2 3 2" xfId="4531" xr:uid="{00000000-0005-0000-0000-00003F300000}"/>
    <cellStyle name="Normal 2 2 4 4 2 3 2 2" xfId="12677" xr:uid="{00000000-0005-0000-0000-000040300000}"/>
    <cellStyle name="Normal 2 2 4 4 2 3 2 2 2" xfId="28973" xr:uid="{00000000-0005-0000-0000-000041300000}"/>
    <cellStyle name="Normal 2 2 4 4 2 3 2 3" xfId="20827" xr:uid="{00000000-0005-0000-0000-000042300000}"/>
    <cellStyle name="Normal 2 2 4 4 2 3 3" xfId="7260" xr:uid="{00000000-0005-0000-0000-000043300000}"/>
    <cellStyle name="Normal 2 2 4 4 2 3 3 2" xfId="15406" xr:uid="{00000000-0005-0000-0000-000044300000}"/>
    <cellStyle name="Normal 2 2 4 4 2 3 3 2 2" xfId="31702" xr:uid="{00000000-0005-0000-0000-000045300000}"/>
    <cellStyle name="Normal 2 2 4 4 2 3 3 3" xfId="23556" xr:uid="{00000000-0005-0000-0000-000046300000}"/>
    <cellStyle name="Normal 2 2 4 4 2 3 4" xfId="10107" xr:uid="{00000000-0005-0000-0000-000047300000}"/>
    <cellStyle name="Normal 2 2 4 4 2 3 4 2" xfId="26403" xr:uid="{00000000-0005-0000-0000-000048300000}"/>
    <cellStyle name="Normal 2 2 4 4 2 3 5" xfId="18257" xr:uid="{00000000-0005-0000-0000-000049300000}"/>
    <cellStyle name="Normal 2 2 4 4 2 4" xfId="3313" xr:uid="{00000000-0005-0000-0000-00004A300000}"/>
    <cellStyle name="Normal 2 2 4 4 2 4 2" xfId="11459" xr:uid="{00000000-0005-0000-0000-00004B300000}"/>
    <cellStyle name="Normal 2 2 4 4 2 4 2 2" xfId="27755" xr:uid="{00000000-0005-0000-0000-00004C300000}"/>
    <cellStyle name="Normal 2 2 4 4 2 4 3" xfId="19609" xr:uid="{00000000-0005-0000-0000-00004D300000}"/>
    <cellStyle name="Normal 2 2 4 4 2 5" xfId="5850" xr:uid="{00000000-0005-0000-0000-00004E300000}"/>
    <cellStyle name="Normal 2 2 4 4 2 5 2" xfId="13996" xr:uid="{00000000-0005-0000-0000-00004F300000}"/>
    <cellStyle name="Normal 2 2 4 4 2 5 2 2" xfId="30292" xr:uid="{00000000-0005-0000-0000-000050300000}"/>
    <cellStyle name="Normal 2 2 4 4 2 5 3" xfId="22146" xr:uid="{00000000-0005-0000-0000-000051300000}"/>
    <cellStyle name="Normal 2 2 4 4 2 6" xfId="8697" xr:uid="{00000000-0005-0000-0000-000052300000}"/>
    <cellStyle name="Normal 2 2 4 4 2 6 2" xfId="24993" xr:uid="{00000000-0005-0000-0000-000053300000}"/>
    <cellStyle name="Normal 2 2 4 4 2 7" xfId="16847" xr:uid="{00000000-0005-0000-0000-000054300000}"/>
    <cellStyle name="Normal 2 2 4 4 3" xfId="912" xr:uid="{00000000-0005-0000-0000-000055300000}"/>
    <cellStyle name="Normal 2 2 4 4 3 2" xfId="2322" xr:uid="{00000000-0005-0000-0000-000056300000}"/>
    <cellStyle name="Normal 2 2 4 4 3 2 2" xfId="4844" xr:uid="{00000000-0005-0000-0000-000057300000}"/>
    <cellStyle name="Normal 2 2 4 4 3 2 2 2" xfId="12990" xr:uid="{00000000-0005-0000-0000-000058300000}"/>
    <cellStyle name="Normal 2 2 4 4 3 2 2 2 2" xfId="29286" xr:uid="{00000000-0005-0000-0000-000059300000}"/>
    <cellStyle name="Normal 2 2 4 4 3 2 2 3" xfId="21140" xr:uid="{00000000-0005-0000-0000-00005A300000}"/>
    <cellStyle name="Normal 2 2 4 4 3 2 3" xfId="7621" xr:uid="{00000000-0005-0000-0000-00005B300000}"/>
    <cellStyle name="Normal 2 2 4 4 3 2 3 2" xfId="15767" xr:uid="{00000000-0005-0000-0000-00005C300000}"/>
    <cellStyle name="Normal 2 2 4 4 3 2 3 2 2" xfId="32063" xr:uid="{00000000-0005-0000-0000-00005D300000}"/>
    <cellStyle name="Normal 2 2 4 4 3 2 3 3" xfId="23917" xr:uid="{00000000-0005-0000-0000-00005E300000}"/>
    <cellStyle name="Normal 2 2 4 4 3 2 4" xfId="10468" xr:uid="{00000000-0005-0000-0000-00005F300000}"/>
    <cellStyle name="Normal 2 2 4 4 3 2 4 2" xfId="26764" xr:uid="{00000000-0005-0000-0000-000060300000}"/>
    <cellStyle name="Normal 2 2 4 4 3 2 5" xfId="18618" xr:uid="{00000000-0005-0000-0000-000061300000}"/>
    <cellStyle name="Normal 2 2 4 4 3 3" xfId="3626" xr:uid="{00000000-0005-0000-0000-000062300000}"/>
    <cellStyle name="Normal 2 2 4 4 3 3 2" xfId="11772" xr:uid="{00000000-0005-0000-0000-000063300000}"/>
    <cellStyle name="Normal 2 2 4 4 3 3 2 2" xfId="28068" xr:uid="{00000000-0005-0000-0000-000064300000}"/>
    <cellStyle name="Normal 2 2 4 4 3 3 3" xfId="19922" xr:uid="{00000000-0005-0000-0000-000065300000}"/>
    <cellStyle name="Normal 2 2 4 4 3 4" xfId="6211" xr:uid="{00000000-0005-0000-0000-000066300000}"/>
    <cellStyle name="Normal 2 2 4 4 3 4 2" xfId="14357" xr:uid="{00000000-0005-0000-0000-000067300000}"/>
    <cellStyle name="Normal 2 2 4 4 3 4 2 2" xfId="30653" xr:uid="{00000000-0005-0000-0000-000068300000}"/>
    <cellStyle name="Normal 2 2 4 4 3 4 3" xfId="22507" xr:uid="{00000000-0005-0000-0000-000069300000}"/>
    <cellStyle name="Normal 2 2 4 4 3 5" xfId="9058" xr:uid="{00000000-0005-0000-0000-00006A300000}"/>
    <cellStyle name="Normal 2 2 4 4 3 5 2" xfId="25354" xr:uid="{00000000-0005-0000-0000-00006B300000}"/>
    <cellStyle name="Normal 2 2 4 4 3 6" xfId="17208" xr:uid="{00000000-0005-0000-0000-00006C300000}"/>
    <cellStyle name="Normal 2 2 4 4 4" xfId="1617" xr:uid="{00000000-0005-0000-0000-00006D300000}"/>
    <cellStyle name="Normal 2 2 4 4 4 2" xfId="4235" xr:uid="{00000000-0005-0000-0000-00006E300000}"/>
    <cellStyle name="Normal 2 2 4 4 4 2 2" xfId="12381" xr:uid="{00000000-0005-0000-0000-00006F300000}"/>
    <cellStyle name="Normal 2 2 4 4 4 2 2 2" xfId="28677" xr:uid="{00000000-0005-0000-0000-000070300000}"/>
    <cellStyle name="Normal 2 2 4 4 4 2 3" xfId="20531" xr:uid="{00000000-0005-0000-0000-000071300000}"/>
    <cellStyle name="Normal 2 2 4 4 4 3" xfId="6916" xr:uid="{00000000-0005-0000-0000-000072300000}"/>
    <cellStyle name="Normal 2 2 4 4 4 3 2" xfId="15062" xr:uid="{00000000-0005-0000-0000-000073300000}"/>
    <cellStyle name="Normal 2 2 4 4 4 3 2 2" xfId="31358" xr:uid="{00000000-0005-0000-0000-000074300000}"/>
    <cellStyle name="Normal 2 2 4 4 4 3 3" xfId="23212" xr:uid="{00000000-0005-0000-0000-000075300000}"/>
    <cellStyle name="Normal 2 2 4 4 4 4" xfId="9763" xr:uid="{00000000-0005-0000-0000-000076300000}"/>
    <cellStyle name="Normal 2 2 4 4 4 4 2" xfId="26059" xr:uid="{00000000-0005-0000-0000-000077300000}"/>
    <cellStyle name="Normal 2 2 4 4 4 5" xfId="17913" xr:uid="{00000000-0005-0000-0000-000078300000}"/>
    <cellStyle name="Normal 2 2 4 4 5" xfId="3017" xr:uid="{00000000-0005-0000-0000-000079300000}"/>
    <cellStyle name="Normal 2 2 4 4 5 2" xfId="11163" xr:uid="{00000000-0005-0000-0000-00007A300000}"/>
    <cellStyle name="Normal 2 2 4 4 5 2 2" xfId="27459" xr:uid="{00000000-0005-0000-0000-00007B300000}"/>
    <cellStyle name="Normal 2 2 4 4 5 3" xfId="19313" xr:uid="{00000000-0005-0000-0000-00007C300000}"/>
    <cellStyle name="Normal 2 2 4 4 6" xfId="5506" xr:uid="{00000000-0005-0000-0000-00007D300000}"/>
    <cellStyle name="Normal 2 2 4 4 6 2" xfId="13652" xr:uid="{00000000-0005-0000-0000-00007E300000}"/>
    <cellStyle name="Normal 2 2 4 4 6 2 2" xfId="29948" xr:uid="{00000000-0005-0000-0000-00007F300000}"/>
    <cellStyle name="Normal 2 2 4 4 6 3" xfId="21802" xr:uid="{00000000-0005-0000-0000-000080300000}"/>
    <cellStyle name="Normal 2 2 4 4 7" xfId="8353" xr:uid="{00000000-0005-0000-0000-000081300000}"/>
    <cellStyle name="Normal 2 2 4 4 7 2" xfId="24649" xr:uid="{00000000-0005-0000-0000-000082300000}"/>
    <cellStyle name="Normal 2 2 4 4 8" xfId="16503" xr:uid="{00000000-0005-0000-0000-000083300000}"/>
    <cellStyle name="Normal 2 2 4 5" xfId="284" xr:uid="{00000000-0005-0000-0000-000084300000}"/>
    <cellStyle name="Normal 2 2 4 5 2" xfId="628" xr:uid="{00000000-0005-0000-0000-000085300000}"/>
    <cellStyle name="Normal 2 2 4 5 2 2" xfId="1334" xr:uid="{00000000-0005-0000-0000-000086300000}"/>
    <cellStyle name="Normal 2 2 4 5 2 2 2" xfId="2744" xr:uid="{00000000-0005-0000-0000-000087300000}"/>
    <cellStyle name="Normal 2 2 4 5 2 2 2 2" xfId="5214" xr:uid="{00000000-0005-0000-0000-000088300000}"/>
    <cellStyle name="Normal 2 2 4 5 2 2 2 2 2" xfId="13360" xr:uid="{00000000-0005-0000-0000-000089300000}"/>
    <cellStyle name="Normal 2 2 4 5 2 2 2 2 2 2" xfId="29656" xr:uid="{00000000-0005-0000-0000-00008A300000}"/>
    <cellStyle name="Normal 2 2 4 5 2 2 2 2 3" xfId="21510" xr:uid="{00000000-0005-0000-0000-00008B300000}"/>
    <cellStyle name="Normal 2 2 4 5 2 2 2 3" xfId="8043" xr:uid="{00000000-0005-0000-0000-00008C300000}"/>
    <cellStyle name="Normal 2 2 4 5 2 2 2 3 2" xfId="16189" xr:uid="{00000000-0005-0000-0000-00008D300000}"/>
    <cellStyle name="Normal 2 2 4 5 2 2 2 3 2 2" xfId="32485" xr:uid="{00000000-0005-0000-0000-00008E300000}"/>
    <cellStyle name="Normal 2 2 4 5 2 2 2 3 3" xfId="24339" xr:uid="{00000000-0005-0000-0000-00008F300000}"/>
    <cellStyle name="Normal 2 2 4 5 2 2 2 4" xfId="10890" xr:uid="{00000000-0005-0000-0000-000090300000}"/>
    <cellStyle name="Normal 2 2 4 5 2 2 2 4 2" xfId="27186" xr:uid="{00000000-0005-0000-0000-000091300000}"/>
    <cellStyle name="Normal 2 2 4 5 2 2 2 5" xfId="19040" xr:uid="{00000000-0005-0000-0000-000092300000}"/>
    <cellStyle name="Normal 2 2 4 5 2 2 3" xfId="3996" xr:uid="{00000000-0005-0000-0000-000093300000}"/>
    <cellStyle name="Normal 2 2 4 5 2 2 3 2" xfId="12142" xr:uid="{00000000-0005-0000-0000-000094300000}"/>
    <cellStyle name="Normal 2 2 4 5 2 2 3 2 2" xfId="28438" xr:uid="{00000000-0005-0000-0000-000095300000}"/>
    <cellStyle name="Normal 2 2 4 5 2 2 3 3" xfId="20292" xr:uid="{00000000-0005-0000-0000-000096300000}"/>
    <cellStyle name="Normal 2 2 4 5 2 2 4" xfId="6633" xr:uid="{00000000-0005-0000-0000-000097300000}"/>
    <cellStyle name="Normal 2 2 4 5 2 2 4 2" xfId="14779" xr:uid="{00000000-0005-0000-0000-000098300000}"/>
    <cellStyle name="Normal 2 2 4 5 2 2 4 2 2" xfId="31075" xr:uid="{00000000-0005-0000-0000-000099300000}"/>
    <cellStyle name="Normal 2 2 4 5 2 2 4 3" xfId="22929" xr:uid="{00000000-0005-0000-0000-00009A300000}"/>
    <cellStyle name="Normal 2 2 4 5 2 2 5" xfId="9480" xr:uid="{00000000-0005-0000-0000-00009B300000}"/>
    <cellStyle name="Normal 2 2 4 5 2 2 5 2" xfId="25776" xr:uid="{00000000-0005-0000-0000-00009C300000}"/>
    <cellStyle name="Normal 2 2 4 5 2 2 6" xfId="17630" xr:uid="{00000000-0005-0000-0000-00009D300000}"/>
    <cellStyle name="Normal 2 2 4 5 2 3" xfId="2039" xr:uid="{00000000-0005-0000-0000-00009E300000}"/>
    <cellStyle name="Normal 2 2 4 5 2 3 2" xfId="4605" xr:uid="{00000000-0005-0000-0000-00009F300000}"/>
    <cellStyle name="Normal 2 2 4 5 2 3 2 2" xfId="12751" xr:uid="{00000000-0005-0000-0000-0000A0300000}"/>
    <cellStyle name="Normal 2 2 4 5 2 3 2 2 2" xfId="29047" xr:uid="{00000000-0005-0000-0000-0000A1300000}"/>
    <cellStyle name="Normal 2 2 4 5 2 3 2 3" xfId="20901" xr:uid="{00000000-0005-0000-0000-0000A2300000}"/>
    <cellStyle name="Normal 2 2 4 5 2 3 3" xfId="7338" xr:uid="{00000000-0005-0000-0000-0000A3300000}"/>
    <cellStyle name="Normal 2 2 4 5 2 3 3 2" xfId="15484" xr:uid="{00000000-0005-0000-0000-0000A4300000}"/>
    <cellStyle name="Normal 2 2 4 5 2 3 3 2 2" xfId="31780" xr:uid="{00000000-0005-0000-0000-0000A5300000}"/>
    <cellStyle name="Normal 2 2 4 5 2 3 3 3" xfId="23634" xr:uid="{00000000-0005-0000-0000-0000A6300000}"/>
    <cellStyle name="Normal 2 2 4 5 2 3 4" xfId="10185" xr:uid="{00000000-0005-0000-0000-0000A7300000}"/>
    <cellStyle name="Normal 2 2 4 5 2 3 4 2" xfId="26481" xr:uid="{00000000-0005-0000-0000-0000A8300000}"/>
    <cellStyle name="Normal 2 2 4 5 2 3 5" xfId="18335" xr:uid="{00000000-0005-0000-0000-0000A9300000}"/>
    <cellStyle name="Normal 2 2 4 5 2 4" xfId="3387" xr:uid="{00000000-0005-0000-0000-0000AA300000}"/>
    <cellStyle name="Normal 2 2 4 5 2 4 2" xfId="11533" xr:uid="{00000000-0005-0000-0000-0000AB300000}"/>
    <cellStyle name="Normal 2 2 4 5 2 4 2 2" xfId="27829" xr:uid="{00000000-0005-0000-0000-0000AC300000}"/>
    <cellStyle name="Normal 2 2 4 5 2 4 3" xfId="19683" xr:uid="{00000000-0005-0000-0000-0000AD300000}"/>
    <cellStyle name="Normal 2 2 4 5 2 5" xfId="5928" xr:uid="{00000000-0005-0000-0000-0000AE300000}"/>
    <cellStyle name="Normal 2 2 4 5 2 5 2" xfId="14074" xr:uid="{00000000-0005-0000-0000-0000AF300000}"/>
    <cellStyle name="Normal 2 2 4 5 2 5 2 2" xfId="30370" xr:uid="{00000000-0005-0000-0000-0000B0300000}"/>
    <cellStyle name="Normal 2 2 4 5 2 5 3" xfId="22224" xr:uid="{00000000-0005-0000-0000-0000B1300000}"/>
    <cellStyle name="Normal 2 2 4 5 2 6" xfId="8775" xr:uid="{00000000-0005-0000-0000-0000B2300000}"/>
    <cellStyle name="Normal 2 2 4 5 2 6 2" xfId="25071" xr:uid="{00000000-0005-0000-0000-0000B3300000}"/>
    <cellStyle name="Normal 2 2 4 5 2 7" xfId="16925" xr:uid="{00000000-0005-0000-0000-0000B4300000}"/>
    <cellStyle name="Normal 2 2 4 5 3" xfId="990" xr:uid="{00000000-0005-0000-0000-0000B5300000}"/>
    <cellStyle name="Normal 2 2 4 5 3 2" xfId="2400" xr:uid="{00000000-0005-0000-0000-0000B6300000}"/>
    <cellStyle name="Normal 2 2 4 5 3 2 2" xfId="4918" xr:uid="{00000000-0005-0000-0000-0000B7300000}"/>
    <cellStyle name="Normal 2 2 4 5 3 2 2 2" xfId="13064" xr:uid="{00000000-0005-0000-0000-0000B8300000}"/>
    <cellStyle name="Normal 2 2 4 5 3 2 2 2 2" xfId="29360" xr:uid="{00000000-0005-0000-0000-0000B9300000}"/>
    <cellStyle name="Normal 2 2 4 5 3 2 2 3" xfId="21214" xr:uid="{00000000-0005-0000-0000-0000BA300000}"/>
    <cellStyle name="Normal 2 2 4 5 3 2 3" xfId="7699" xr:uid="{00000000-0005-0000-0000-0000BB300000}"/>
    <cellStyle name="Normal 2 2 4 5 3 2 3 2" xfId="15845" xr:uid="{00000000-0005-0000-0000-0000BC300000}"/>
    <cellStyle name="Normal 2 2 4 5 3 2 3 2 2" xfId="32141" xr:uid="{00000000-0005-0000-0000-0000BD300000}"/>
    <cellStyle name="Normal 2 2 4 5 3 2 3 3" xfId="23995" xr:uid="{00000000-0005-0000-0000-0000BE300000}"/>
    <cellStyle name="Normal 2 2 4 5 3 2 4" xfId="10546" xr:uid="{00000000-0005-0000-0000-0000BF300000}"/>
    <cellStyle name="Normal 2 2 4 5 3 2 4 2" xfId="26842" xr:uid="{00000000-0005-0000-0000-0000C0300000}"/>
    <cellStyle name="Normal 2 2 4 5 3 2 5" xfId="18696" xr:uid="{00000000-0005-0000-0000-0000C1300000}"/>
    <cellStyle name="Normal 2 2 4 5 3 3" xfId="3700" xr:uid="{00000000-0005-0000-0000-0000C2300000}"/>
    <cellStyle name="Normal 2 2 4 5 3 3 2" xfId="11846" xr:uid="{00000000-0005-0000-0000-0000C3300000}"/>
    <cellStyle name="Normal 2 2 4 5 3 3 2 2" xfId="28142" xr:uid="{00000000-0005-0000-0000-0000C4300000}"/>
    <cellStyle name="Normal 2 2 4 5 3 3 3" xfId="19996" xr:uid="{00000000-0005-0000-0000-0000C5300000}"/>
    <cellStyle name="Normal 2 2 4 5 3 4" xfId="6289" xr:uid="{00000000-0005-0000-0000-0000C6300000}"/>
    <cellStyle name="Normal 2 2 4 5 3 4 2" xfId="14435" xr:uid="{00000000-0005-0000-0000-0000C7300000}"/>
    <cellStyle name="Normal 2 2 4 5 3 4 2 2" xfId="30731" xr:uid="{00000000-0005-0000-0000-0000C8300000}"/>
    <cellStyle name="Normal 2 2 4 5 3 4 3" xfId="22585" xr:uid="{00000000-0005-0000-0000-0000C9300000}"/>
    <cellStyle name="Normal 2 2 4 5 3 5" xfId="9136" xr:uid="{00000000-0005-0000-0000-0000CA300000}"/>
    <cellStyle name="Normal 2 2 4 5 3 5 2" xfId="25432" xr:uid="{00000000-0005-0000-0000-0000CB300000}"/>
    <cellStyle name="Normal 2 2 4 5 3 6" xfId="17286" xr:uid="{00000000-0005-0000-0000-0000CC300000}"/>
    <cellStyle name="Normal 2 2 4 5 4" xfId="1695" xr:uid="{00000000-0005-0000-0000-0000CD300000}"/>
    <cellStyle name="Normal 2 2 4 5 4 2" xfId="4309" xr:uid="{00000000-0005-0000-0000-0000CE300000}"/>
    <cellStyle name="Normal 2 2 4 5 4 2 2" xfId="12455" xr:uid="{00000000-0005-0000-0000-0000CF300000}"/>
    <cellStyle name="Normal 2 2 4 5 4 2 2 2" xfId="28751" xr:uid="{00000000-0005-0000-0000-0000D0300000}"/>
    <cellStyle name="Normal 2 2 4 5 4 2 3" xfId="20605" xr:uid="{00000000-0005-0000-0000-0000D1300000}"/>
    <cellStyle name="Normal 2 2 4 5 4 3" xfId="6994" xr:uid="{00000000-0005-0000-0000-0000D2300000}"/>
    <cellStyle name="Normal 2 2 4 5 4 3 2" xfId="15140" xr:uid="{00000000-0005-0000-0000-0000D3300000}"/>
    <cellStyle name="Normal 2 2 4 5 4 3 2 2" xfId="31436" xr:uid="{00000000-0005-0000-0000-0000D4300000}"/>
    <cellStyle name="Normal 2 2 4 5 4 3 3" xfId="23290" xr:uid="{00000000-0005-0000-0000-0000D5300000}"/>
    <cellStyle name="Normal 2 2 4 5 4 4" xfId="9841" xr:uid="{00000000-0005-0000-0000-0000D6300000}"/>
    <cellStyle name="Normal 2 2 4 5 4 4 2" xfId="26137" xr:uid="{00000000-0005-0000-0000-0000D7300000}"/>
    <cellStyle name="Normal 2 2 4 5 4 5" xfId="17991" xr:uid="{00000000-0005-0000-0000-0000D8300000}"/>
    <cellStyle name="Normal 2 2 4 5 5" xfId="3091" xr:uid="{00000000-0005-0000-0000-0000D9300000}"/>
    <cellStyle name="Normal 2 2 4 5 5 2" xfId="11237" xr:uid="{00000000-0005-0000-0000-0000DA300000}"/>
    <cellStyle name="Normal 2 2 4 5 5 2 2" xfId="27533" xr:uid="{00000000-0005-0000-0000-0000DB300000}"/>
    <cellStyle name="Normal 2 2 4 5 5 3" xfId="19387" xr:uid="{00000000-0005-0000-0000-0000DC300000}"/>
    <cellStyle name="Normal 2 2 4 5 6" xfId="5584" xr:uid="{00000000-0005-0000-0000-0000DD300000}"/>
    <cellStyle name="Normal 2 2 4 5 6 2" xfId="13730" xr:uid="{00000000-0005-0000-0000-0000DE300000}"/>
    <cellStyle name="Normal 2 2 4 5 6 2 2" xfId="30026" xr:uid="{00000000-0005-0000-0000-0000DF300000}"/>
    <cellStyle name="Normal 2 2 4 5 6 3" xfId="21880" xr:uid="{00000000-0005-0000-0000-0000E0300000}"/>
    <cellStyle name="Normal 2 2 4 5 7" xfId="8431" xr:uid="{00000000-0005-0000-0000-0000E1300000}"/>
    <cellStyle name="Normal 2 2 4 5 7 2" xfId="24727" xr:uid="{00000000-0005-0000-0000-0000E2300000}"/>
    <cellStyle name="Normal 2 2 4 5 8" xfId="16581" xr:uid="{00000000-0005-0000-0000-0000E3300000}"/>
    <cellStyle name="Normal 2 2 4 6" xfId="374" xr:uid="{00000000-0005-0000-0000-0000E4300000}"/>
    <cellStyle name="Normal 2 2 4 6 2" xfId="1080" xr:uid="{00000000-0005-0000-0000-0000E5300000}"/>
    <cellStyle name="Normal 2 2 4 6 2 2" xfId="2490" xr:uid="{00000000-0005-0000-0000-0000E6300000}"/>
    <cellStyle name="Normal 2 2 4 6 2 2 2" xfId="4992" xr:uid="{00000000-0005-0000-0000-0000E7300000}"/>
    <cellStyle name="Normal 2 2 4 6 2 2 2 2" xfId="13138" xr:uid="{00000000-0005-0000-0000-0000E8300000}"/>
    <cellStyle name="Normal 2 2 4 6 2 2 2 2 2" xfId="29434" xr:uid="{00000000-0005-0000-0000-0000E9300000}"/>
    <cellStyle name="Normal 2 2 4 6 2 2 2 3" xfId="21288" xr:uid="{00000000-0005-0000-0000-0000EA300000}"/>
    <cellStyle name="Normal 2 2 4 6 2 2 3" xfId="7789" xr:uid="{00000000-0005-0000-0000-0000EB300000}"/>
    <cellStyle name="Normal 2 2 4 6 2 2 3 2" xfId="15935" xr:uid="{00000000-0005-0000-0000-0000EC300000}"/>
    <cellStyle name="Normal 2 2 4 6 2 2 3 2 2" xfId="32231" xr:uid="{00000000-0005-0000-0000-0000ED300000}"/>
    <cellStyle name="Normal 2 2 4 6 2 2 3 3" xfId="24085" xr:uid="{00000000-0005-0000-0000-0000EE300000}"/>
    <cellStyle name="Normal 2 2 4 6 2 2 4" xfId="10636" xr:uid="{00000000-0005-0000-0000-0000EF300000}"/>
    <cellStyle name="Normal 2 2 4 6 2 2 4 2" xfId="26932" xr:uid="{00000000-0005-0000-0000-0000F0300000}"/>
    <cellStyle name="Normal 2 2 4 6 2 2 5" xfId="18786" xr:uid="{00000000-0005-0000-0000-0000F1300000}"/>
    <cellStyle name="Normal 2 2 4 6 2 3" xfId="3774" xr:uid="{00000000-0005-0000-0000-0000F2300000}"/>
    <cellStyle name="Normal 2 2 4 6 2 3 2" xfId="11920" xr:uid="{00000000-0005-0000-0000-0000F3300000}"/>
    <cellStyle name="Normal 2 2 4 6 2 3 2 2" xfId="28216" xr:uid="{00000000-0005-0000-0000-0000F4300000}"/>
    <cellStyle name="Normal 2 2 4 6 2 3 3" xfId="20070" xr:uid="{00000000-0005-0000-0000-0000F5300000}"/>
    <cellStyle name="Normal 2 2 4 6 2 4" xfId="6379" xr:uid="{00000000-0005-0000-0000-0000F6300000}"/>
    <cellStyle name="Normal 2 2 4 6 2 4 2" xfId="14525" xr:uid="{00000000-0005-0000-0000-0000F7300000}"/>
    <cellStyle name="Normal 2 2 4 6 2 4 2 2" xfId="30821" xr:uid="{00000000-0005-0000-0000-0000F8300000}"/>
    <cellStyle name="Normal 2 2 4 6 2 4 3" xfId="22675" xr:uid="{00000000-0005-0000-0000-0000F9300000}"/>
    <cellStyle name="Normal 2 2 4 6 2 5" xfId="9226" xr:uid="{00000000-0005-0000-0000-0000FA300000}"/>
    <cellStyle name="Normal 2 2 4 6 2 5 2" xfId="25522" xr:uid="{00000000-0005-0000-0000-0000FB300000}"/>
    <cellStyle name="Normal 2 2 4 6 2 6" xfId="17376" xr:uid="{00000000-0005-0000-0000-0000FC300000}"/>
    <cellStyle name="Normal 2 2 4 6 3" xfId="1785" xr:uid="{00000000-0005-0000-0000-0000FD300000}"/>
    <cellStyle name="Normal 2 2 4 6 3 2" xfId="4383" xr:uid="{00000000-0005-0000-0000-0000FE300000}"/>
    <cellStyle name="Normal 2 2 4 6 3 2 2" xfId="12529" xr:uid="{00000000-0005-0000-0000-0000FF300000}"/>
    <cellStyle name="Normal 2 2 4 6 3 2 2 2" xfId="28825" xr:uid="{00000000-0005-0000-0000-000000310000}"/>
    <cellStyle name="Normal 2 2 4 6 3 2 3" xfId="20679" xr:uid="{00000000-0005-0000-0000-000001310000}"/>
    <cellStyle name="Normal 2 2 4 6 3 3" xfId="7084" xr:uid="{00000000-0005-0000-0000-000002310000}"/>
    <cellStyle name="Normal 2 2 4 6 3 3 2" xfId="15230" xr:uid="{00000000-0005-0000-0000-000003310000}"/>
    <cellStyle name="Normal 2 2 4 6 3 3 2 2" xfId="31526" xr:uid="{00000000-0005-0000-0000-000004310000}"/>
    <cellStyle name="Normal 2 2 4 6 3 3 3" xfId="23380" xr:uid="{00000000-0005-0000-0000-000005310000}"/>
    <cellStyle name="Normal 2 2 4 6 3 4" xfId="9931" xr:uid="{00000000-0005-0000-0000-000006310000}"/>
    <cellStyle name="Normal 2 2 4 6 3 4 2" xfId="26227" xr:uid="{00000000-0005-0000-0000-000007310000}"/>
    <cellStyle name="Normal 2 2 4 6 3 5" xfId="18081" xr:uid="{00000000-0005-0000-0000-000008310000}"/>
    <cellStyle name="Normal 2 2 4 6 4" xfId="3165" xr:uid="{00000000-0005-0000-0000-000009310000}"/>
    <cellStyle name="Normal 2 2 4 6 4 2" xfId="11311" xr:uid="{00000000-0005-0000-0000-00000A310000}"/>
    <cellStyle name="Normal 2 2 4 6 4 2 2" xfId="27607" xr:uid="{00000000-0005-0000-0000-00000B310000}"/>
    <cellStyle name="Normal 2 2 4 6 4 3" xfId="19461" xr:uid="{00000000-0005-0000-0000-00000C310000}"/>
    <cellStyle name="Normal 2 2 4 6 5" xfId="5674" xr:uid="{00000000-0005-0000-0000-00000D310000}"/>
    <cellStyle name="Normal 2 2 4 6 5 2" xfId="13820" xr:uid="{00000000-0005-0000-0000-00000E310000}"/>
    <cellStyle name="Normal 2 2 4 6 5 2 2" xfId="30116" xr:uid="{00000000-0005-0000-0000-00000F310000}"/>
    <cellStyle name="Normal 2 2 4 6 5 3" xfId="21970" xr:uid="{00000000-0005-0000-0000-000010310000}"/>
    <cellStyle name="Normal 2 2 4 6 6" xfId="8521" xr:uid="{00000000-0005-0000-0000-000011310000}"/>
    <cellStyle name="Normal 2 2 4 6 6 2" xfId="24817" xr:uid="{00000000-0005-0000-0000-000012310000}"/>
    <cellStyle name="Normal 2 2 4 6 7" xfId="16671" xr:uid="{00000000-0005-0000-0000-000013310000}"/>
    <cellStyle name="Normal 2 2 4 7" xfId="736" xr:uid="{00000000-0005-0000-0000-000014310000}"/>
    <cellStyle name="Normal 2 2 4 7 2" xfId="2146" xr:uid="{00000000-0005-0000-0000-000015310000}"/>
    <cellStyle name="Normal 2 2 4 7 2 2" xfId="4696" xr:uid="{00000000-0005-0000-0000-000016310000}"/>
    <cellStyle name="Normal 2 2 4 7 2 2 2" xfId="12842" xr:uid="{00000000-0005-0000-0000-000017310000}"/>
    <cellStyle name="Normal 2 2 4 7 2 2 2 2" xfId="29138" xr:uid="{00000000-0005-0000-0000-000018310000}"/>
    <cellStyle name="Normal 2 2 4 7 2 2 3" xfId="20992" xr:uid="{00000000-0005-0000-0000-000019310000}"/>
    <cellStyle name="Normal 2 2 4 7 2 3" xfId="7445" xr:uid="{00000000-0005-0000-0000-00001A310000}"/>
    <cellStyle name="Normal 2 2 4 7 2 3 2" xfId="15591" xr:uid="{00000000-0005-0000-0000-00001B310000}"/>
    <cellStyle name="Normal 2 2 4 7 2 3 2 2" xfId="31887" xr:uid="{00000000-0005-0000-0000-00001C310000}"/>
    <cellStyle name="Normal 2 2 4 7 2 3 3" xfId="23741" xr:uid="{00000000-0005-0000-0000-00001D310000}"/>
    <cellStyle name="Normal 2 2 4 7 2 4" xfId="10292" xr:uid="{00000000-0005-0000-0000-00001E310000}"/>
    <cellStyle name="Normal 2 2 4 7 2 4 2" xfId="26588" xr:uid="{00000000-0005-0000-0000-00001F310000}"/>
    <cellStyle name="Normal 2 2 4 7 2 5" xfId="18442" xr:uid="{00000000-0005-0000-0000-000020310000}"/>
    <cellStyle name="Normal 2 2 4 7 3" xfId="3478" xr:uid="{00000000-0005-0000-0000-000021310000}"/>
    <cellStyle name="Normal 2 2 4 7 3 2" xfId="11624" xr:uid="{00000000-0005-0000-0000-000022310000}"/>
    <cellStyle name="Normal 2 2 4 7 3 2 2" xfId="27920" xr:uid="{00000000-0005-0000-0000-000023310000}"/>
    <cellStyle name="Normal 2 2 4 7 3 3" xfId="19774" xr:uid="{00000000-0005-0000-0000-000024310000}"/>
    <cellStyle name="Normal 2 2 4 7 4" xfId="6035" xr:uid="{00000000-0005-0000-0000-000025310000}"/>
    <cellStyle name="Normal 2 2 4 7 4 2" xfId="14181" xr:uid="{00000000-0005-0000-0000-000026310000}"/>
    <cellStyle name="Normal 2 2 4 7 4 2 2" xfId="30477" xr:uid="{00000000-0005-0000-0000-000027310000}"/>
    <cellStyle name="Normal 2 2 4 7 4 3" xfId="22331" xr:uid="{00000000-0005-0000-0000-000028310000}"/>
    <cellStyle name="Normal 2 2 4 7 5" xfId="8882" xr:uid="{00000000-0005-0000-0000-000029310000}"/>
    <cellStyle name="Normal 2 2 4 7 5 2" xfId="25178" xr:uid="{00000000-0005-0000-0000-00002A310000}"/>
    <cellStyle name="Normal 2 2 4 7 6" xfId="17032" xr:uid="{00000000-0005-0000-0000-00002B310000}"/>
    <cellStyle name="Normal 2 2 4 8" xfId="1441" xr:uid="{00000000-0005-0000-0000-00002C310000}"/>
    <cellStyle name="Normal 2 2 4 8 2" xfId="4087" xr:uid="{00000000-0005-0000-0000-00002D310000}"/>
    <cellStyle name="Normal 2 2 4 8 2 2" xfId="12233" xr:uid="{00000000-0005-0000-0000-00002E310000}"/>
    <cellStyle name="Normal 2 2 4 8 2 2 2" xfId="28529" xr:uid="{00000000-0005-0000-0000-00002F310000}"/>
    <cellStyle name="Normal 2 2 4 8 2 3" xfId="20383" xr:uid="{00000000-0005-0000-0000-000030310000}"/>
    <cellStyle name="Normal 2 2 4 8 3" xfId="6740" xr:uid="{00000000-0005-0000-0000-000031310000}"/>
    <cellStyle name="Normal 2 2 4 8 3 2" xfId="14886" xr:uid="{00000000-0005-0000-0000-000032310000}"/>
    <cellStyle name="Normal 2 2 4 8 3 2 2" xfId="31182" xr:uid="{00000000-0005-0000-0000-000033310000}"/>
    <cellStyle name="Normal 2 2 4 8 3 3" xfId="23036" xr:uid="{00000000-0005-0000-0000-000034310000}"/>
    <cellStyle name="Normal 2 2 4 8 4" xfId="9587" xr:uid="{00000000-0005-0000-0000-000035310000}"/>
    <cellStyle name="Normal 2 2 4 8 4 2" xfId="25883" xr:uid="{00000000-0005-0000-0000-000036310000}"/>
    <cellStyle name="Normal 2 2 4 8 5" xfId="17737" xr:uid="{00000000-0005-0000-0000-000037310000}"/>
    <cellStyle name="Normal 2 2 4 9" xfId="2869" xr:uid="{00000000-0005-0000-0000-000038310000}"/>
    <cellStyle name="Normal 2 2 4 9 2" xfId="11015" xr:uid="{00000000-0005-0000-0000-000039310000}"/>
    <cellStyle name="Normal 2 2 4 9 2 2" xfId="27311" xr:uid="{00000000-0005-0000-0000-00003A310000}"/>
    <cellStyle name="Normal 2 2 4 9 3" xfId="19165" xr:uid="{00000000-0005-0000-0000-00003B310000}"/>
    <cellStyle name="Normal 2 2 5" xfId="52" xr:uid="{00000000-0005-0000-0000-00003C310000}"/>
    <cellStyle name="Normal 2 2 5 10" xfId="8199" xr:uid="{00000000-0005-0000-0000-00003D310000}"/>
    <cellStyle name="Normal 2 2 5 10 2" xfId="24495" xr:uid="{00000000-0005-0000-0000-00003E310000}"/>
    <cellStyle name="Normal 2 2 5 11" xfId="16349" xr:uid="{00000000-0005-0000-0000-00003F310000}"/>
    <cellStyle name="Normal 2 2 5 2" xfId="142" xr:uid="{00000000-0005-0000-0000-000040310000}"/>
    <cellStyle name="Normal 2 2 5 2 2" xfId="486" xr:uid="{00000000-0005-0000-0000-000041310000}"/>
    <cellStyle name="Normal 2 2 5 2 2 2" xfId="1192" xr:uid="{00000000-0005-0000-0000-000042310000}"/>
    <cellStyle name="Normal 2 2 5 2 2 2 2" xfId="2602" xr:uid="{00000000-0005-0000-0000-000043310000}"/>
    <cellStyle name="Normal 2 2 5 2 2 2 2 2" xfId="5084" xr:uid="{00000000-0005-0000-0000-000044310000}"/>
    <cellStyle name="Normal 2 2 5 2 2 2 2 2 2" xfId="13230" xr:uid="{00000000-0005-0000-0000-000045310000}"/>
    <cellStyle name="Normal 2 2 5 2 2 2 2 2 2 2" xfId="29526" xr:uid="{00000000-0005-0000-0000-000046310000}"/>
    <cellStyle name="Normal 2 2 5 2 2 2 2 2 3" xfId="21380" xr:uid="{00000000-0005-0000-0000-000047310000}"/>
    <cellStyle name="Normal 2 2 5 2 2 2 2 3" xfId="7901" xr:uid="{00000000-0005-0000-0000-000048310000}"/>
    <cellStyle name="Normal 2 2 5 2 2 2 2 3 2" xfId="16047" xr:uid="{00000000-0005-0000-0000-000049310000}"/>
    <cellStyle name="Normal 2 2 5 2 2 2 2 3 2 2" xfId="32343" xr:uid="{00000000-0005-0000-0000-00004A310000}"/>
    <cellStyle name="Normal 2 2 5 2 2 2 2 3 3" xfId="24197" xr:uid="{00000000-0005-0000-0000-00004B310000}"/>
    <cellStyle name="Normal 2 2 5 2 2 2 2 4" xfId="10748" xr:uid="{00000000-0005-0000-0000-00004C310000}"/>
    <cellStyle name="Normal 2 2 5 2 2 2 2 4 2" xfId="27044" xr:uid="{00000000-0005-0000-0000-00004D310000}"/>
    <cellStyle name="Normal 2 2 5 2 2 2 2 5" xfId="18898" xr:uid="{00000000-0005-0000-0000-00004E310000}"/>
    <cellStyle name="Normal 2 2 5 2 2 2 3" xfId="3866" xr:uid="{00000000-0005-0000-0000-00004F310000}"/>
    <cellStyle name="Normal 2 2 5 2 2 2 3 2" xfId="12012" xr:uid="{00000000-0005-0000-0000-000050310000}"/>
    <cellStyle name="Normal 2 2 5 2 2 2 3 2 2" xfId="28308" xr:uid="{00000000-0005-0000-0000-000051310000}"/>
    <cellStyle name="Normal 2 2 5 2 2 2 3 3" xfId="20162" xr:uid="{00000000-0005-0000-0000-000052310000}"/>
    <cellStyle name="Normal 2 2 5 2 2 2 4" xfId="6491" xr:uid="{00000000-0005-0000-0000-000053310000}"/>
    <cellStyle name="Normal 2 2 5 2 2 2 4 2" xfId="14637" xr:uid="{00000000-0005-0000-0000-000054310000}"/>
    <cellStyle name="Normal 2 2 5 2 2 2 4 2 2" xfId="30933" xr:uid="{00000000-0005-0000-0000-000055310000}"/>
    <cellStyle name="Normal 2 2 5 2 2 2 4 3" xfId="22787" xr:uid="{00000000-0005-0000-0000-000056310000}"/>
    <cellStyle name="Normal 2 2 5 2 2 2 5" xfId="9338" xr:uid="{00000000-0005-0000-0000-000057310000}"/>
    <cellStyle name="Normal 2 2 5 2 2 2 5 2" xfId="25634" xr:uid="{00000000-0005-0000-0000-000058310000}"/>
    <cellStyle name="Normal 2 2 5 2 2 2 6" xfId="17488" xr:uid="{00000000-0005-0000-0000-000059310000}"/>
    <cellStyle name="Normal 2 2 5 2 2 3" xfId="1897" xr:uid="{00000000-0005-0000-0000-00005A310000}"/>
    <cellStyle name="Normal 2 2 5 2 2 3 2" xfId="4475" xr:uid="{00000000-0005-0000-0000-00005B310000}"/>
    <cellStyle name="Normal 2 2 5 2 2 3 2 2" xfId="12621" xr:uid="{00000000-0005-0000-0000-00005C310000}"/>
    <cellStyle name="Normal 2 2 5 2 2 3 2 2 2" xfId="28917" xr:uid="{00000000-0005-0000-0000-00005D310000}"/>
    <cellStyle name="Normal 2 2 5 2 2 3 2 3" xfId="20771" xr:uid="{00000000-0005-0000-0000-00005E310000}"/>
    <cellStyle name="Normal 2 2 5 2 2 3 3" xfId="7196" xr:uid="{00000000-0005-0000-0000-00005F310000}"/>
    <cellStyle name="Normal 2 2 5 2 2 3 3 2" xfId="15342" xr:uid="{00000000-0005-0000-0000-000060310000}"/>
    <cellStyle name="Normal 2 2 5 2 2 3 3 2 2" xfId="31638" xr:uid="{00000000-0005-0000-0000-000061310000}"/>
    <cellStyle name="Normal 2 2 5 2 2 3 3 3" xfId="23492" xr:uid="{00000000-0005-0000-0000-000062310000}"/>
    <cellStyle name="Normal 2 2 5 2 2 3 4" xfId="10043" xr:uid="{00000000-0005-0000-0000-000063310000}"/>
    <cellStyle name="Normal 2 2 5 2 2 3 4 2" xfId="26339" xr:uid="{00000000-0005-0000-0000-000064310000}"/>
    <cellStyle name="Normal 2 2 5 2 2 3 5" xfId="18193" xr:uid="{00000000-0005-0000-0000-000065310000}"/>
    <cellStyle name="Normal 2 2 5 2 2 4" xfId="3257" xr:uid="{00000000-0005-0000-0000-000066310000}"/>
    <cellStyle name="Normal 2 2 5 2 2 4 2" xfId="11403" xr:uid="{00000000-0005-0000-0000-000067310000}"/>
    <cellStyle name="Normal 2 2 5 2 2 4 2 2" xfId="27699" xr:uid="{00000000-0005-0000-0000-000068310000}"/>
    <cellStyle name="Normal 2 2 5 2 2 4 3" xfId="19553" xr:uid="{00000000-0005-0000-0000-000069310000}"/>
    <cellStyle name="Normal 2 2 5 2 2 5" xfId="5786" xr:uid="{00000000-0005-0000-0000-00006A310000}"/>
    <cellStyle name="Normal 2 2 5 2 2 5 2" xfId="13932" xr:uid="{00000000-0005-0000-0000-00006B310000}"/>
    <cellStyle name="Normal 2 2 5 2 2 5 2 2" xfId="30228" xr:uid="{00000000-0005-0000-0000-00006C310000}"/>
    <cellStyle name="Normal 2 2 5 2 2 5 3" xfId="22082" xr:uid="{00000000-0005-0000-0000-00006D310000}"/>
    <cellStyle name="Normal 2 2 5 2 2 6" xfId="8633" xr:uid="{00000000-0005-0000-0000-00006E310000}"/>
    <cellStyle name="Normal 2 2 5 2 2 6 2" xfId="24929" xr:uid="{00000000-0005-0000-0000-00006F310000}"/>
    <cellStyle name="Normal 2 2 5 2 2 7" xfId="16783" xr:uid="{00000000-0005-0000-0000-000070310000}"/>
    <cellStyle name="Normal 2 2 5 2 3" xfId="848" xr:uid="{00000000-0005-0000-0000-000071310000}"/>
    <cellStyle name="Normal 2 2 5 2 3 2" xfId="2258" xr:uid="{00000000-0005-0000-0000-000072310000}"/>
    <cellStyle name="Normal 2 2 5 2 3 2 2" xfId="4788" xr:uid="{00000000-0005-0000-0000-000073310000}"/>
    <cellStyle name="Normal 2 2 5 2 3 2 2 2" xfId="12934" xr:uid="{00000000-0005-0000-0000-000074310000}"/>
    <cellStyle name="Normal 2 2 5 2 3 2 2 2 2" xfId="29230" xr:uid="{00000000-0005-0000-0000-000075310000}"/>
    <cellStyle name="Normal 2 2 5 2 3 2 2 3" xfId="21084" xr:uid="{00000000-0005-0000-0000-000076310000}"/>
    <cellStyle name="Normal 2 2 5 2 3 2 3" xfId="7557" xr:uid="{00000000-0005-0000-0000-000077310000}"/>
    <cellStyle name="Normal 2 2 5 2 3 2 3 2" xfId="15703" xr:uid="{00000000-0005-0000-0000-000078310000}"/>
    <cellStyle name="Normal 2 2 5 2 3 2 3 2 2" xfId="31999" xr:uid="{00000000-0005-0000-0000-000079310000}"/>
    <cellStyle name="Normal 2 2 5 2 3 2 3 3" xfId="23853" xr:uid="{00000000-0005-0000-0000-00007A310000}"/>
    <cellStyle name="Normal 2 2 5 2 3 2 4" xfId="10404" xr:uid="{00000000-0005-0000-0000-00007B310000}"/>
    <cellStyle name="Normal 2 2 5 2 3 2 4 2" xfId="26700" xr:uid="{00000000-0005-0000-0000-00007C310000}"/>
    <cellStyle name="Normal 2 2 5 2 3 2 5" xfId="18554" xr:uid="{00000000-0005-0000-0000-00007D310000}"/>
    <cellStyle name="Normal 2 2 5 2 3 3" xfId="3570" xr:uid="{00000000-0005-0000-0000-00007E310000}"/>
    <cellStyle name="Normal 2 2 5 2 3 3 2" xfId="11716" xr:uid="{00000000-0005-0000-0000-00007F310000}"/>
    <cellStyle name="Normal 2 2 5 2 3 3 2 2" xfId="28012" xr:uid="{00000000-0005-0000-0000-000080310000}"/>
    <cellStyle name="Normal 2 2 5 2 3 3 3" xfId="19866" xr:uid="{00000000-0005-0000-0000-000081310000}"/>
    <cellStyle name="Normal 2 2 5 2 3 4" xfId="6147" xr:uid="{00000000-0005-0000-0000-000082310000}"/>
    <cellStyle name="Normal 2 2 5 2 3 4 2" xfId="14293" xr:uid="{00000000-0005-0000-0000-000083310000}"/>
    <cellStyle name="Normal 2 2 5 2 3 4 2 2" xfId="30589" xr:uid="{00000000-0005-0000-0000-000084310000}"/>
    <cellStyle name="Normal 2 2 5 2 3 4 3" xfId="22443" xr:uid="{00000000-0005-0000-0000-000085310000}"/>
    <cellStyle name="Normal 2 2 5 2 3 5" xfId="8994" xr:uid="{00000000-0005-0000-0000-000086310000}"/>
    <cellStyle name="Normal 2 2 5 2 3 5 2" xfId="25290" xr:uid="{00000000-0005-0000-0000-000087310000}"/>
    <cellStyle name="Normal 2 2 5 2 3 6" xfId="17144" xr:uid="{00000000-0005-0000-0000-000088310000}"/>
    <cellStyle name="Normal 2 2 5 2 4" xfId="1553" xr:uid="{00000000-0005-0000-0000-000089310000}"/>
    <cellStyle name="Normal 2 2 5 2 4 2" xfId="4179" xr:uid="{00000000-0005-0000-0000-00008A310000}"/>
    <cellStyle name="Normal 2 2 5 2 4 2 2" xfId="12325" xr:uid="{00000000-0005-0000-0000-00008B310000}"/>
    <cellStyle name="Normal 2 2 5 2 4 2 2 2" xfId="28621" xr:uid="{00000000-0005-0000-0000-00008C310000}"/>
    <cellStyle name="Normal 2 2 5 2 4 2 3" xfId="20475" xr:uid="{00000000-0005-0000-0000-00008D310000}"/>
    <cellStyle name="Normal 2 2 5 2 4 3" xfId="6852" xr:uid="{00000000-0005-0000-0000-00008E310000}"/>
    <cellStyle name="Normal 2 2 5 2 4 3 2" xfId="14998" xr:uid="{00000000-0005-0000-0000-00008F310000}"/>
    <cellStyle name="Normal 2 2 5 2 4 3 2 2" xfId="31294" xr:uid="{00000000-0005-0000-0000-000090310000}"/>
    <cellStyle name="Normal 2 2 5 2 4 3 3" xfId="23148" xr:uid="{00000000-0005-0000-0000-000091310000}"/>
    <cellStyle name="Normal 2 2 5 2 4 4" xfId="9699" xr:uid="{00000000-0005-0000-0000-000092310000}"/>
    <cellStyle name="Normal 2 2 5 2 4 4 2" xfId="25995" xr:uid="{00000000-0005-0000-0000-000093310000}"/>
    <cellStyle name="Normal 2 2 5 2 4 5" xfId="17849" xr:uid="{00000000-0005-0000-0000-000094310000}"/>
    <cellStyle name="Normal 2 2 5 2 5" xfId="2961" xr:uid="{00000000-0005-0000-0000-000095310000}"/>
    <cellStyle name="Normal 2 2 5 2 5 2" xfId="11107" xr:uid="{00000000-0005-0000-0000-000096310000}"/>
    <cellStyle name="Normal 2 2 5 2 5 2 2" xfId="27403" xr:uid="{00000000-0005-0000-0000-000097310000}"/>
    <cellStyle name="Normal 2 2 5 2 5 3" xfId="19257" xr:uid="{00000000-0005-0000-0000-000098310000}"/>
    <cellStyle name="Normal 2 2 5 2 6" xfId="5442" xr:uid="{00000000-0005-0000-0000-000099310000}"/>
    <cellStyle name="Normal 2 2 5 2 6 2" xfId="13588" xr:uid="{00000000-0005-0000-0000-00009A310000}"/>
    <cellStyle name="Normal 2 2 5 2 6 2 2" xfId="29884" xr:uid="{00000000-0005-0000-0000-00009B310000}"/>
    <cellStyle name="Normal 2 2 5 2 6 3" xfId="21738" xr:uid="{00000000-0005-0000-0000-00009C310000}"/>
    <cellStyle name="Normal 2 2 5 2 7" xfId="8289" xr:uid="{00000000-0005-0000-0000-00009D310000}"/>
    <cellStyle name="Normal 2 2 5 2 7 2" xfId="24585" xr:uid="{00000000-0005-0000-0000-00009E310000}"/>
    <cellStyle name="Normal 2 2 5 2 8" xfId="16439" xr:uid="{00000000-0005-0000-0000-00009F310000}"/>
    <cellStyle name="Normal 2 2 5 3" xfId="224" xr:uid="{00000000-0005-0000-0000-0000A0310000}"/>
    <cellStyle name="Normal 2 2 5 3 2" xfId="568" xr:uid="{00000000-0005-0000-0000-0000A1310000}"/>
    <cellStyle name="Normal 2 2 5 3 2 2" xfId="1274" xr:uid="{00000000-0005-0000-0000-0000A2310000}"/>
    <cellStyle name="Normal 2 2 5 3 2 2 2" xfId="2684" xr:uid="{00000000-0005-0000-0000-0000A3310000}"/>
    <cellStyle name="Normal 2 2 5 3 2 2 2 2" xfId="5158" xr:uid="{00000000-0005-0000-0000-0000A4310000}"/>
    <cellStyle name="Normal 2 2 5 3 2 2 2 2 2" xfId="13304" xr:uid="{00000000-0005-0000-0000-0000A5310000}"/>
    <cellStyle name="Normal 2 2 5 3 2 2 2 2 2 2" xfId="29600" xr:uid="{00000000-0005-0000-0000-0000A6310000}"/>
    <cellStyle name="Normal 2 2 5 3 2 2 2 2 3" xfId="21454" xr:uid="{00000000-0005-0000-0000-0000A7310000}"/>
    <cellStyle name="Normal 2 2 5 3 2 2 2 3" xfId="7983" xr:uid="{00000000-0005-0000-0000-0000A8310000}"/>
    <cellStyle name="Normal 2 2 5 3 2 2 2 3 2" xfId="16129" xr:uid="{00000000-0005-0000-0000-0000A9310000}"/>
    <cellStyle name="Normal 2 2 5 3 2 2 2 3 2 2" xfId="32425" xr:uid="{00000000-0005-0000-0000-0000AA310000}"/>
    <cellStyle name="Normal 2 2 5 3 2 2 2 3 3" xfId="24279" xr:uid="{00000000-0005-0000-0000-0000AB310000}"/>
    <cellStyle name="Normal 2 2 5 3 2 2 2 4" xfId="10830" xr:uid="{00000000-0005-0000-0000-0000AC310000}"/>
    <cellStyle name="Normal 2 2 5 3 2 2 2 4 2" xfId="27126" xr:uid="{00000000-0005-0000-0000-0000AD310000}"/>
    <cellStyle name="Normal 2 2 5 3 2 2 2 5" xfId="18980" xr:uid="{00000000-0005-0000-0000-0000AE310000}"/>
    <cellStyle name="Normal 2 2 5 3 2 2 3" xfId="3940" xr:uid="{00000000-0005-0000-0000-0000AF310000}"/>
    <cellStyle name="Normal 2 2 5 3 2 2 3 2" xfId="12086" xr:uid="{00000000-0005-0000-0000-0000B0310000}"/>
    <cellStyle name="Normal 2 2 5 3 2 2 3 2 2" xfId="28382" xr:uid="{00000000-0005-0000-0000-0000B1310000}"/>
    <cellStyle name="Normal 2 2 5 3 2 2 3 3" xfId="20236" xr:uid="{00000000-0005-0000-0000-0000B2310000}"/>
    <cellStyle name="Normal 2 2 5 3 2 2 4" xfId="6573" xr:uid="{00000000-0005-0000-0000-0000B3310000}"/>
    <cellStyle name="Normal 2 2 5 3 2 2 4 2" xfId="14719" xr:uid="{00000000-0005-0000-0000-0000B4310000}"/>
    <cellStyle name="Normal 2 2 5 3 2 2 4 2 2" xfId="31015" xr:uid="{00000000-0005-0000-0000-0000B5310000}"/>
    <cellStyle name="Normal 2 2 5 3 2 2 4 3" xfId="22869" xr:uid="{00000000-0005-0000-0000-0000B6310000}"/>
    <cellStyle name="Normal 2 2 5 3 2 2 5" xfId="9420" xr:uid="{00000000-0005-0000-0000-0000B7310000}"/>
    <cellStyle name="Normal 2 2 5 3 2 2 5 2" xfId="25716" xr:uid="{00000000-0005-0000-0000-0000B8310000}"/>
    <cellStyle name="Normal 2 2 5 3 2 2 6" xfId="17570" xr:uid="{00000000-0005-0000-0000-0000B9310000}"/>
    <cellStyle name="Normal 2 2 5 3 2 3" xfId="1979" xr:uid="{00000000-0005-0000-0000-0000BA310000}"/>
    <cellStyle name="Normal 2 2 5 3 2 3 2" xfId="4549" xr:uid="{00000000-0005-0000-0000-0000BB310000}"/>
    <cellStyle name="Normal 2 2 5 3 2 3 2 2" xfId="12695" xr:uid="{00000000-0005-0000-0000-0000BC310000}"/>
    <cellStyle name="Normal 2 2 5 3 2 3 2 2 2" xfId="28991" xr:uid="{00000000-0005-0000-0000-0000BD310000}"/>
    <cellStyle name="Normal 2 2 5 3 2 3 2 3" xfId="20845" xr:uid="{00000000-0005-0000-0000-0000BE310000}"/>
    <cellStyle name="Normal 2 2 5 3 2 3 3" xfId="7278" xr:uid="{00000000-0005-0000-0000-0000BF310000}"/>
    <cellStyle name="Normal 2 2 5 3 2 3 3 2" xfId="15424" xr:uid="{00000000-0005-0000-0000-0000C0310000}"/>
    <cellStyle name="Normal 2 2 5 3 2 3 3 2 2" xfId="31720" xr:uid="{00000000-0005-0000-0000-0000C1310000}"/>
    <cellStyle name="Normal 2 2 5 3 2 3 3 3" xfId="23574" xr:uid="{00000000-0005-0000-0000-0000C2310000}"/>
    <cellStyle name="Normal 2 2 5 3 2 3 4" xfId="10125" xr:uid="{00000000-0005-0000-0000-0000C3310000}"/>
    <cellStyle name="Normal 2 2 5 3 2 3 4 2" xfId="26421" xr:uid="{00000000-0005-0000-0000-0000C4310000}"/>
    <cellStyle name="Normal 2 2 5 3 2 3 5" xfId="18275" xr:uid="{00000000-0005-0000-0000-0000C5310000}"/>
    <cellStyle name="Normal 2 2 5 3 2 4" xfId="3331" xr:uid="{00000000-0005-0000-0000-0000C6310000}"/>
    <cellStyle name="Normal 2 2 5 3 2 4 2" xfId="11477" xr:uid="{00000000-0005-0000-0000-0000C7310000}"/>
    <cellStyle name="Normal 2 2 5 3 2 4 2 2" xfId="27773" xr:uid="{00000000-0005-0000-0000-0000C8310000}"/>
    <cellStyle name="Normal 2 2 5 3 2 4 3" xfId="19627" xr:uid="{00000000-0005-0000-0000-0000C9310000}"/>
    <cellStyle name="Normal 2 2 5 3 2 5" xfId="5868" xr:uid="{00000000-0005-0000-0000-0000CA310000}"/>
    <cellStyle name="Normal 2 2 5 3 2 5 2" xfId="14014" xr:uid="{00000000-0005-0000-0000-0000CB310000}"/>
    <cellStyle name="Normal 2 2 5 3 2 5 2 2" xfId="30310" xr:uid="{00000000-0005-0000-0000-0000CC310000}"/>
    <cellStyle name="Normal 2 2 5 3 2 5 3" xfId="22164" xr:uid="{00000000-0005-0000-0000-0000CD310000}"/>
    <cellStyle name="Normal 2 2 5 3 2 6" xfId="8715" xr:uid="{00000000-0005-0000-0000-0000CE310000}"/>
    <cellStyle name="Normal 2 2 5 3 2 6 2" xfId="25011" xr:uid="{00000000-0005-0000-0000-0000CF310000}"/>
    <cellStyle name="Normal 2 2 5 3 2 7" xfId="16865" xr:uid="{00000000-0005-0000-0000-0000D0310000}"/>
    <cellStyle name="Normal 2 2 5 3 3" xfId="930" xr:uid="{00000000-0005-0000-0000-0000D1310000}"/>
    <cellStyle name="Normal 2 2 5 3 3 2" xfId="2340" xr:uid="{00000000-0005-0000-0000-0000D2310000}"/>
    <cellStyle name="Normal 2 2 5 3 3 2 2" xfId="4862" xr:uid="{00000000-0005-0000-0000-0000D3310000}"/>
    <cellStyle name="Normal 2 2 5 3 3 2 2 2" xfId="13008" xr:uid="{00000000-0005-0000-0000-0000D4310000}"/>
    <cellStyle name="Normal 2 2 5 3 3 2 2 2 2" xfId="29304" xr:uid="{00000000-0005-0000-0000-0000D5310000}"/>
    <cellStyle name="Normal 2 2 5 3 3 2 2 3" xfId="21158" xr:uid="{00000000-0005-0000-0000-0000D6310000}"/>
    <cellStyle name="Normal 2 2 5 3 3 2 3" xfId="7639" xr:uid="{00000000-0005-0000-0000-0000D7310000}"/>
    <cellStyle name="Normal 2 2 5 3 3 2 3 2" xfId="15785" xr:uid="{00000000-0005-0000-0000-0000D8310000}"/>
    <cellStyle name="Normal 2 2 5 3 3 2 3 2 2" xfId="32081" xr:uid="{00000000-0005-0000-0000-0000D9310000}"/>
    <cellStyle name="Normal 2 2 5 3 3 2 3 3" xfId="23935" xr:uid="{00000000-0005-0000-0000-0000DA310000}"/>
    <cellStyle name="Normal 2 2 5 3 3 2 4" xfId="10486" xr:uid="{00000000-0005-0000-0000-0000DB310000}"/>
    <cellStyle name="Normal 2 2 5 3 3 2 4 2" xfId="26782" xr:uid="{00000000-0005-0000-0000-0000DC310000}"/>
    <cellStyle name="Normal 2 2 5 3 3 2 5" xfId="18636" xr:uid="{00000000-0005-0000-0000-0000DD310000}"/>
    <cellStyle name="Normal 2 2 5 3 3 3" xfId="3644" xr:uid="{00000000-0005-0000-0000-0000DE310000}"/>
    <cellStyle name="Normal 2 2 5 3 3 3 2" xfId="11790" xr:uid="{00000000-0005-0000-0000-0000DF310000}"/>
    <cellStyle name="Normal 2 2 5 3 3 3 2 2" xfId="28086" xr:uid="{00000000-0005-0000-0000-0000E0310000}"/>
    <cellStyle name="Normal 2 2 5 3 3 3 3" xfId="19940" xr:uid="{00000000-0005-0000-0000-0000E1310000}"/>
    <cellStyle name="Normal 2 2 5 3 3 4" xfId="6229" xr:uid="{00000000-0005-0000-0000-0000E2310000}"/>
    <cellStyle name="Normal 2 2 5 3 3 4 2" xfId="14375" xr:uid="{00000000-0005-0000-0000-0000E3310000}"/>
    <cellStyle name="Normal 2 2 5 3 3 4 2 2" xfId="30671" xr:uid="{00000000-0005-0000-0000-0000E4310000}"/>
    <cellStyle name="Normal 2 2 5 3 3 4 3" xfId="22525" xr:uid="{00000000-0005-0000-0000-0000E5310000}"/>
    <cellStyle name="Normal 2 2 5 3 3 5" xfId="9076" xr:uid="{00000000-0005-0000-0000-0000E6310000}"/>
    <cellStyle name="Normal 2 2 5 3 3 5 2" xfId="25372" xr:uid="{00000000-0005-0000-0000-0000E7310000}"/>
    <cellStyle name="Normal 2 2 5 3 3 6" xfId="17226" xr:uid="{00000000-0005-0000-0000-0000E8310000}"/>
    <cellStyle name="Normal 2 2 5 3 4" xfId="1635" xr:uid="{00000000-0005-0000-0000-0000E9310000}"/>
    <cellStyle name="Normal 2 2 5 3 4 2" xfId="4253" xr:uid="{00000000-0005-0000-0000-0000EA310000}"/>
    <cellStyle name="Normal 2 2 5 3 4 2 2" xfId="12399" xr:uid="{00000000-0005-0000-0000-0000EB310000}"/>
    <cellStyle name="Normal 2 2 5 3 4 2 2 2" xfId="28695" xr:uid="{00000000-0005-0000-0000-0000EC310000}"/>
    <cellStyle name="Normal 2 2 5 3 4 2 3" xfId="20549" xr:uid="{00000000-0005-0000-0000-0000ED310000}"/>
    <cellStyle name="Normal 2 2 5 3 4 3" xfId="6934" xr:uid="{00000000-0005-0000-0000-0000EE310000}"/>
    <cellStyle name="Normal 2 2 5 3 4 3 2" xfId="15080" xr:uid="{00000000-0005-0000-0000-0000EF310000}"/>
    <cellStyle name="Normal 2 2 5 3 4 3 2 2" xfId="31376" xr:uid="{00000000-0005-0000-0000-0000F0310000}"/>
    <cellStyle name="Normal 2 2 5 3 4 3 3" xfId="23230" xr:uid="{00000000-0005-0000-0000-0000F1310000}"/>
    <cellStyle name="Normal 2 2 5 3 4 4" xfId="9781" xr:uid="{00000000-0005-0000-0000-0000F2310000}"/>
    <cellStyle name="Normal 2 2 5 3 4 4 2" xfId="26077" xr:uid="{00000000-0005-0000-0000-0000F3310000}"/>
    <cellStyle name="Normal 2 2 5 3 4 5" xfId="17931" xr:uid="{00000000-0005-0000-0000-0000F4310000}"/>
    <cellStyle name="Normal 2 2 5 3 5" xfId="3035" xr:uid="{00000000-0005-0000-0000-0000F5310000}"/>
    <cellStyle name="Normal 2 2 5 3 5 2" xfId="11181" xr:uid="{00000000-0005-0000-0000-0000F6310000}"/>
    <cellStyle name="Normal 2 2 5 3 5 2 2" xfId="27477" xr:uid="{00000000-0005-0000-0000-0000F7310000}"/>
    <cellStyle name="Normal 2 2 5 3 5 3" xfId="19331" xr:uid="{00000000-0005-0000-0000-0000F8310000}"/>
    <cellStyle name="Normal 2 2 5 3 6" xfId="5524" xr:uid="{00000000-0005-0000-0000-0000F9310000}"/>
    <cellStyle name="Normal 2 2 5 3 6 2" xfId="13670" xr:uid="{00000000-0005-0000-0000-0000FA310000}"/>
    <cellStyle name="Normal 2 2 5 3 6 2 2" xfId="29966" xr:uid="{00000000-0005-0000-0000-0000FB310000}"/>
    <cellStyle name="Normal 2 2 5 3 6 3" xfId="21820" xr:uid="{00000000-0005-0000-0000-0000FC310000}"/>
    <cellStyle name="Normal 2 2 5 3 7" xfId="8371" xr:uid="{00000000-0005-0000-0000-0000FD310000}"/>
    <cellStyle name="Normal 2 2 5 3 7 2" xfId="24667" xr:uid="{00000000-0005-0000-0000-0000FE310000}"/>
    <cellStyle name="Normal 2 2 5 3 8" xfId="16521" xr:uid="{00000000-0005-0000-0000-0000FF310000}"/>
    <cellStyle name="Normal 2 2 5 4" xfId="306" xr:uid="{00000000-0005-0000-0000-000000320000}"/>
    <cellStyle name="Normal 2 2 5 4 2" xfId="650" xr:uid="{00000000-0005-0000-0000-000001320000}"/>
    <cellStyle name="Normal 2 2 5 4 2 2" xfId="1356" xr:uid="{00000000-0005-0000-0000-000002320000}"/>
    <cellStyle name="Normal 2 2 5 4 2 2 2" xfId="2766" xr:uid="{00000000-0005-0000-0000-000003320000}"/>
    <cellStyle name="Normal 2 2 5 4 2 2 2 2" xfId="5232" xr:uid="{00000000-0005-0000-0000-000004320000}"/>
    <cellStyle name="Normal 2 2 5 4 2 2 2 2 2" xfId="13378" xr:uid="{00000000-0005-0000-0000-000005320000}"/>
    <cellStyle name="Normal 2 2 5 4 2 2 2 2 2 2" xfId="29674" xr:uid="{00000000-0005-0000-0000-000006320000}"/>
    <cellStyle name="Normal 2 2 5 4 2 2 2 2 3" xfId="21528" xr:uid="{00000000-0005-0000-0000-000007320000}"/>
    <cellStyle name="Normal 2 2 5 4 2 2 2 3" xfId="8065" xr:uid="{00000000-0005-0000-0000-000008320000}"/>
    <cellStyle name="Normal 2 2 5 4 2 2 2 3 2" xfId="16211" xr:uid="{00000000-0005-0000-0000-000009320000}"/>
    <cellStyle name="Normal 2 2 5 4 2 2 2 3 2 2" xfId="32507" xr:uid="{00000000-0005-0000-0000-00000A320000}"/>
    <cellStyle name="Normal 2 2 5 4 2 2 2 3 3" xfId="24361" xr:uid="{00000000-0005-0000-0000-00000B320000}"/>
    <cellStyle name="Normal 2 2 5 4 2 2 2 4" xfId="10912" xr:uid="{00000000-0005-0000-0000-00000C320000}"/>
    <cellStyle name="Normal 2 2 5 4 2 2 2 4 2" xfId="27208" xr:uid="{00000000-0005-0000-0000-00000D320000}"/>
    <cellStyle name="Normal 2 2 5 4 2 2 2 5" xfId="19062" xr:uid="{00000000-0005-0000-0000-00000E320000}"/>
    <cellStyle name="Normal 2 2 5 4 2 2 3" xfId="4014" xr:uid="{00000000-0005-0000-0000-00000F320000}"/>
    <cellStyle name="Normal 2 2 5 4 2 2 3 2" xfId="12160" xr:uid="{00000000-0005-0000-0000-000010320000}"/>
    <cellStyle name="Normal 2 2 5 4 2 2 3 2 2" xfId="28456" xr:uid="{00000000-0005-0000-0000-000011320000}"/>
    <cellStyle name="Normal 2 2 5 4 2 2 3 3" xfId="20310" xr:uid="{00000000-0005-0000-0000-000012320000}"/>
    <cellStyle name="Normal 2 2 5 4 2 2 4" xfId="6655" xr:uid="{00000000-0005-0000-0000-000013320000}"/>
    <cellStyle name="Normal 2 2 5 4 2 2 4 2" xfId="14801" xr:uid="{00000000-0005-0000-0000-000014320000}"/>
    <cellStyle name="Normal 2 2 5 4 2 2 4 2 2" xfId="31097" xr:uid="{00000000-0005-0000-0000-000015320000}"/>
    <cellStyle name="Normal 2 2 5 4 2 2 4 3" xfId="22951" xr:uid="{00000000-0005-0000-0000-000016320000}"/>
    <cellStyle name="Normal 2 2 5 4 2 2 5" xfId="9502" xr:uid="{00000000-0005-0000-0000-000017320000}"/>
    <cellStyle name="Normal 2 2 5 4 2 2 5 2" xfId="25798" xr:uid="{00000000-0005-0000-0000-000018320000}"/>
    <cellStyle name="Normal 2 2 5 4 2 2 6" xfId="17652" xr:uid="{00000000-0005-0000-0000-000019320000}"/>
    <cellStyle name="Normal 2 2 5 4 2 3" xfId="2061" xr:uid="{00000000-0005-0000-0000-00001A320000}"/>
    <cellStyle name="Normal 2 2 5 4 2 3 2" xfId="4623" xr:uid="{00000000-0005-0000-0000-00001B320000}"/>
    <cellStyle name="Normal 2 2 5 4 2 3 2 2" xfId="12769" xr:uid="{00000000-0005-0000-0000-00001C320000}"/>
    <cellStyle name="Normal 2 2 5 4 2 3 2 2 2" xfId="29065" xr:uid="{00000000-0005-0000-0000-00001D320000}"/>
    <cellStyle name="Normal 2 2 5 4 2 3 2 3" xfId="20919" xr:uid="{00000000-0005-0000-0000-00001E320000}"/>
    <cellStyle name="Normal 2 2 5 4 2 3 3" xfId="7360" xr:uid="{00000000-0005-0000-0000-00001F320000}"/>
    <cellStyle name="Normal 2 2 5 4 2 3 3 2" xfId="15506" xr:uid="{00000000-0005-0000-0000-000020320000}"/>
    <cellStyle name="Normal 2 2 5 4 2 3 3 2 2" xfId="31802" xr:uid="{00000000-0005-0000-0000-000021320000}"/>
    <cellStyle name="Normal 2 2 5 4 2 3 3 3" xfId="23656" xr:uid="{00000000-0005-0000-0000-000022320000}"/>
    <cellStyle name="Normal 2 2 5 4 2 3 4" xfId="10207" xr:uid="{00000000-0005-0000-0000-000023320000}"/>
    <cellStyle name="Normal 2 2 5 4 2 3 4 2" xfId="26503" xr:uid="{00000000-0005-0000-0000-000024320000}"/>
    <cellStyle name="Normal 2 2 5 4 2 3 5" xfId="18357" xr:uid="{00000000-0005-0000-0000-000025320000}"/>
    <cellStyle name="Normal 2 2 5 4 2 4" xfId="3405" xr:uid="{00000000-0005-0000-0000-000026320000}"/>
    <cellStyle name="Normal 2 2 5 4 2 4 2" xfId="11551" xr:uid="{00000000-0005-0000-0000-000027320000}"/>
    <cellStyle name="Normal 2 2 5 4 2 4 2 2" xfId="27847" xr:uid="{00000000-0005-0000-0000-000028320000}"/>
    <cellStyle name="Normal 2 2 5 4 2 4 3" xfId="19701" xr:uid="{00000000-0005-0000-0000-000029320000}"/>
    <cellStyle name="Normal 2 2 5 4 2 5" xfId="5950" xr:uid="{00000000-0005-0000-0000-00002A320000}"/>
    <cellStyle name="Normal 2 2 5 4 2 5 2" xfId="14096" xr:uid="{00000000-0005-0000-0000-00002B320000}"/>
    <cellStyle name="Normal 2 2 5 4 2 5 2 2" xfId="30392" xr:uid="{00000000-0005-0000-0000-00002C320000}"/>
    <cellStyle name="Normal 2 2 5 4 2 5 3" xfId="22246" xr:uid="{00000000-0005-0000-0000-00002D320000}"/>
    <cellStyle name="Normal 2 2 5 4 2 6" xfId="8797" xr:uid="{00000000-0005-0000-0000-00002E320000}"/>
    <cellStyle name="Normal 2 2 5 4 2 6 2" xfId="25093" xr:uid="{00000000-0005-0000-0000-00002F320000}"/>
    <cellStyle name="Normal 2 2 5 4 2 7" xfId="16947" xr:uid="{00000000-0005-0000-0000-000030320000}"/>
    <cellStyle name="Normal 2 2 5 4 3" xfId="1012" xr:uid="{00000000-0005-0000-0000-000031320000}"/>
    <cellStyle name="Normal 2 2 5 4 3 2" xfId="2422" xr:uid="{00000000-0005-0000-0000-000032320000}"/>
    <cellStyle name="Normal 2 2 5 4 3 2 2" xfId="4936" xr:uid="{00000000-0005-0000-0000-000033320000}"/>
    <cellStyle name="Normal 2 2 5 4 3 2 2 2" xfId="13082" xr:uid="{00000000-0005-0000-0000-000034320000}"/>
    <cellStyle name="Normal 2 2 5 4 3 2 2 2 2" xfId="29378" xr:uid="{00000000-0005-0000-0000-000035320000}"/>
    <cellStyle name="Normal 2 2 5 4 3 2 2 3" xfId="21232" xr:uid="{00000000-0005-0000-0000-000036320000}"/>
    <cellStyle name="Normal 2 2 5 4 3 2 3" xfId="7721" xr:uid="{00000000-0005-0000-0000-000037320000}"/>
    <cellStyle name="Normal 2 2 5 4 3 2 3 2" xfId="15867" xr:uid="{00000000-0005-0000-0000-000038320000}"/>
    <cellStyle name="Normal 2 2 5 4 3 2 3 2 2" xfId="32163" xr:uid="{00000000-0005-0000-0000-000039320000}"/>
    <cellStyle name="Normal 2 2 5 4 3 2 3 3" xfId="24017" xr:uid="{00000000-0005-0000-0000-00003A320000}"/>
    <cellStyle name="Normal 2 2 5 4 3 2 4" xfId="10568" xr:uid="{00000000-0005-0000-0000-00003B320000}"/>
    <cellStyle name="Normal 2 2 5 4 3 2 4 2" xfId="26864" xr:uid="{00000000-0005-0000-0000-00003C320000}"/>
    <cellStyle name="Normal 2 2 5 4 3 2 5" xfId="18718" xr:uid="{00000000-0005-0000-0000-00003D320000}"/>
    <cellStyle name="Normal 2 2 5 4 3 3" xfId="3718" xr:uid="{00000000-0005-0000-0000-00003E320000}"/>
    <cellStyle name="Normal 2 2 5 4 3 3 2" xfId="11864" xr:uid="{00000000-0005-0000-0000-00003F320000}"/>
    <cellStyle name="Normal 2 2 5 4 3 3 2 2" xfId="28160" xr:uid="{00000000-0005-0000-0000-000040320000}"/>
    <cellStyle name="Normal 2 2 5 4 3 3 3" xfId="20014" xr:uid="{00000000-0005-0000-0000-000041320000}"/>
    <cellStyle name="Normal 2 2 5 4 3 4" xfId="6311" xr:uid="{00000000-0005-0000-0000-000042320000}"/>
    <cellStyle name="Normal 2 2 5 4 3 4 2" xfId="14457" xr:uid="{00000000-0005-0000-0000-000043320000}"/>
    <cellStyle name="Normal 2 2 5 4 3 4 2 2" xfId="30753" xr:uid="{00000000-0005-0000-0000-000044320000}"/>
    <cellStyle name="Normal 2 2 5 4 3 4 3" xfId="22607" xr:uid="{00000000-0005-0000-0000-000045320000}"/>
    <cellStyle name="Normal 2 2 5 4 3 5" xfId="9158" xr:uid="{00000000-0005-0000-0000-000046320000}"/>
    <cellStyle name="Normal 2 2 5 4 3 5 2" xfId="25454" xr:uid="{00000000-0005-0000-0000-000047320000}"/>
    <cellStyle name="Normal 2 2 5 4 3 6" xfId="17308" xr:uid="{00000000-0005-0000-0000-000048320000}"/>
    <cellStyle name="Normal 2 2 5 4 4" xfId="1717" xr:uid="{00000000-0005-0000-0000-000049320000}"/>
    <cellStyle name="Normal 2 2 5 4 4 2" xfId="4327" xr:uid="{00000000-0005-0000-0000-00004A320000}"/>
    <cellStyle name="Normal 2 2 5 4 4 2 2" xfId="12473" xr:uid="{00000000-0005-0000-0000-00004B320000}"/>
    <cellStyle name="Normal 2 2 5 4 4 2 2 2" xfId="28769" xr:uid="{00000000-0005-0000-0000-00004C320000}"/>
    <cellStyle name="Normal 2 2 5 4 4 2 3" xfId="20623" xr:uid="{00000000-0005-0000-0000-00004D320000}"/>
    <cellStyle name="Normal 2 2 5 4 4 3" xfId="7016" xr:uid="{00000000-0005-0000-0000-00004E320000}"/>
    <cellStyle name="Normal 2 2 5 4 4 3 2" xfId="15162" xr:uid="{00000000-0005-0000-0000-00004F320000}"/>
    <cellStyle name="Normal 2 2 5 4 4 3 2 2" xfId="31458" xr:uid="{00000000-0005-0000-0000-000050320000}"/>
    <cellStyle name="Normal 2 2 5 4 4 3 3" xfId="23312" xr:uid="{00000000-0005-0000-0000-000051320000}"/>
    <cellStyle name="Normal 2 2 5 4 4 4" xfId="9863" xr:uid="{00000000-0005-0000-0000-000052320000}"/>
    <cellStyle name="Normal 2 2 5 4 4 4 2" xfId="26159" xr:uid="{00000000-0005-0000-0000-000053320000}"/>
    <cellStyle name="Normal 2 2 5 4 4 5" xfId="18013" xr:uid="{00000000-0005-0000-0000-000054320000}"/>
    <cellStyle name="Normal 2 2 5 4 5" xfId="3109" xr:uid="{00000000-0005-0000-0000-000055320000}"/>
    <cellStyle name="Normal 2 2 5 4 5 2" xfId="11255" xr:uid="{00000000-0005-0000-0000-000056320000}"/>
    <cellStyle name="Normal 2 2 5 4 5 2 2" xfId="27551" xr:uid="{00000000-0005-0000-0000-000057320000}"/>
    <cellStyle name="Normal 2 2 5 4 5 3" xfId="19405" xr:uid="{00000000-0005-0000-0000-000058320000}"/>
    <cellStyle name="Normal 2 2 5 4 6" xfId="5606" xr:uid="{00000000-0005-0000-0000-000059320000}"/>
    <cellStyle name="Normal 2 2 5 4 6 2" xfId="13752" xr:uid="{00000000-0005-0000-0000-00005A320000}"/>
    <cellStyle name="Normal 2 2 5 4 6 2 2" xfId="30048" xr:uid="{00000000-0005-0000-0000-00005B320000}"/>
    <cellStyle name="Normal 2 2 5 4 6 3" xfId="21902" xr:uid="{00000000-0005-0000-0000-00005C320000}"/>
    <cellStyle name="Normal 2 2 5 4 7" xfId="8453" xr:uid="{00000000-0005-0000-0000-00005D320000}"/>
    <cellStyle name="Normal 2 2 5 4 7 2" xfId="24749" xr:uid="{00000000-0005-0000-0000-00005E320000}"/>
    <cellStyle name="Normal 2 2 5 4 8" xfId="16603" xr:uid="{00000000-0005-0000-0000-00005F320000}"/>
    <cellStyle name="Normal 2 2 5 5" xfId="396" xr:uid="{00000000-0005-0000-0000-000060320000}"/>
    <cellStyle name="Normal 2 2 5 5 2" xfId="1102" xr:uid="{00000000-0005-0000-0000-000061320000}"/>
    <cellStyle name="Normal 2 2 5 5 2 2" xfId="2512" xr:uid="{00000000-0005-0000-0000-000062320000}"/>
    <cellStyle name="Normal 2 2 5 5 2 2 2" xfId="5010" xr:uid="{00000000-0005-0000-0000-000063320000}"/>
    <cellStyle name="Normal 2 2 5 5 2 2 2 2" xfId="13156" xr:uid="{00000000-0005-0000-0000-000064320000}"/>
    <cellStyle name="Normal 2 2 5 5 2 2 2 2 2" xfId="29452" xr:uid="{00000000-0005-0000-0000-000065320000}"/>
    <cellStyle name="Normal 2 2 5 5 2 2 2 3" xfId="21306" xr:uid="{00000000-0005-0000-0000-000066320000}"/>
    <cellStyle name="Normal 2 2 5 5 2 2 3" xfId="7811" xr:uid="{00000000-0005-0000-0000-000067320000}"/>
    <cellStyle name="Normal 2 2 5 5 2 2 3 2" xfId="15957" xr:uid="{00000000-0005-0000-0000-000068320000}"/>
    <cellStyle name="Normal 2 2 5 5 2 2 3 2 2" xfId="32253" xr:uid="{00000000-0005-0000-0000-000069320000}"/>
    <cellStyle name="Normal 2 2 5 5 2 2 3 3" xfId="24107" xr:uid="{00000000-0005-0000-0000-00006A320000}"/>
    <cellStyle name="Normal 2 2 5 5 2 2 4" xfId="10658" xr:uid="{00000000-0005-0000-0000-00006B320000}"/>
    <cellStyle name="Normal 2 2 5 5 2 2 4 2" xfId="26954" xr:uid="{00000000-0005-0000-0000-00006C320000}"/>
    <cellStyle name="Normal 2 2 5 5 2 2 5" xfId="18808" xr:uid="{00000000-0005-0000-0000-00006D320000}"/>
    <cellStyle name="Normal 2 2 5 5 2 3" xfId="3792" xr:uid="{00000000-0005-0000-0000-00006E320000}"/>
    <cellStyle name="Normal 2 2 5 5 2 3 2" xfId="11938" xr:uid="{00000000-0005-0000-0000-00006F320000}"/>
    <cellStyle name="Normal 2 2 5 5 2 3 2 2" xfId="28234" xr:uid="{00000000-0005-0000-0000-000070320000}"/>
    <cellStyle name="Normal 2 2 5 5 2 3 3" xfId="20088" xr:uid="{00000000-0005-0000-0000-000071320000}"/>
    <cellStyle name="Normal 2 2 5 5 2 4" xfId="6401" xr:uid="{00000000-0005-0000-0000-000072320000}"/>
    <cellStyle name="Normal 2 2 5 5 2 4 2" xfId="14547" xr:uid="{00000000-0005-0000-0000-000073320000}"/>
    <cellStyle name="Normal 2 2 5 5 2 4 2 2" xfId="30843" xr:uid="{00000000-0005-0000-0000-000074320000}"/>
    <cellStyle name="Normal 2 2 5 5 2 4 3" xfId="22697" xr:uid="{00000000-0005-0000-0000-000075320000}"/>
    <cellStyle name="Normal 2 2 5 5 2 5" xfId="9248" xr:uid="{00000000-0005-0000-0000-000076320000}"/>
    <cellStyle name="Normal 2 2 5 5 2 5 2" xfId="25544" xr:uid="{00000000-0005-0000-0000-000077320000}"/>
    <cellStyle name="Normal 2 2 5 5 2 6" xfId="17398" xr:uid="{00000000-0005-0000-0000-000078320000}"/>
    <cellStyle name="Normal 2 2 5 5 3" xfId="1807" xr:uid="{00000000-0005-0000-0000-000079320000}"/>
    <cellStyle name="Normal 2 2 5 5 3 2" xfId="4401" xr:uid="{00000000-0005-0000-0000-00007A320000}"/>
    <cellStyle name="Normal 2 2 5 5 3 2 2" xfId="12547" xr:uid="{00000000-0005-0000-0000-00007B320000}"/>
    <cellStyle name="Normal 2 2 5 5 3 2 2 2" xfId="28843" xr:uid="{00000000-0005-0000-0000-00007C320000}"/>
    <cellStyle name="Normal 2 2 5 5 3 2 3" xfId="20697" xr:uid="{00000000-0005-0000-0000-00007D320000}"/>
    <cellStyle name="Normal 2 2 5 5 3 3" xfId="7106" xr:uid="{00000000-0005-0000-0000-00007E320000}"/>
    <cellStyle name="Normal 2 2 5 5 3 3 2" xfId="15252" xr:uid="{00000000-0005-0000-0000-00007F320000}"/>
    <cellStyle name="Normal 2 2 5 5 3 3 2 2" xfId="31548" xr:uid="{00000000-0005-0000-0000-000080320000}"/>
    <cellStyle name="Normal 2 2 5 5 3 3 3" xfId="23402" xr:uid="{00000000-0005-0000-0000-000081320000}"/>
    <cellStyle name="Normal 2 2 5 5 3 4" xfId="9953" xr:uid="{00000000-0005-0000-0000-000082320000}"/>
    <cellStyle name="Normal 2 2 5 5 3 4 2" xfId="26249" xr:uid="{00000000-0005-0000-0000-000083320000}"/>
    <cellStyle name="Normal 2 2 5 5 3 5" xfId="18103" xr:uid="{00000000-0005-0000-0000-000084320000}"/>
    <cellStyle name="Normal 2 2 5 5 4" xfId="3183" xr:uid="{00000000-0005-0000-0000-000085320000}"/>
    <cellStyle name="Normal 2 2 5 5 4 2" xfId="11329" xr:uid="{00000000-0005-0000-0000-000086320000}"/>
    <cellStyle name="Normal 2 2 5 5 4 2 2" xfId="27625" xr:uid="{00000000-0005-0000-0000-000087320000}"/>
    <cellStyle name="Normal 2 2 5 5 4 3" xfId="19479" xr:uid="{00000000-0005-0000-0000-000088320000}"/>
    <cellStyle name="Normal 2 2 5 5 5" xfId="5696" xr:uid="{00000000-0005-0000-0000-000089320000}"/>
    <cellStyle name="Normal 2 2 5 5 5 2" xfId="13842" xr:uid="{00000000-0005-0000-0000-00008A320000}"/>
    <cellStyle name="Normal 2 2 5 5 5 2 2" xfId="30138" xr:uid="{00000000-0005-0000-0000-00008B320000}"/>
    <cellStyle name="Normal 2 2 5 5 5 3" xfId="21992" xr:uid="{00000000-0005-0000-0000-00008C320000}"/>
    <cellStyle name="Normal 2 2 5 5 6" xfId="8543" xr:uid="{00000000-0005-0000-0000-00008D320000}"/>
    <cellStyle name="Normal 2 2 5 5 6 2" xfId="24839" xr:uid="{00000000-0005-0000-0000-00008E320000}"/>
    <cellStyle name="Normal 2 2 5 5 7" xfId="16693" xr:uid="{00000000-0005-0000-0000-00008F320000}"/>
    <cellStyle name="Normal 2 2 5 6" xfId="758" xr:uid="{00000000-0005-0000-0000-000090320000}"/>
    <cellStyle name="Normal 2 2 5 6 2" xfId="2168" xr:uid="{00000000-0005-0000-0000-000091320000}"/>
    <cellStyle name="Normal 2 2 5 6 2 2" xfId="4714" xr:uid="{00000000-0005-0000-0000-000092320000}"/>
    <cellStyle name="Normal 2 2 5 6 2 2 2" xfId="12860" xr:uid="{00000000-0005-0000-0000-000093320000}"/>
    <cellStyle name="Normal 2 2 5 6 2 2 2 2" xfId="29156" xr:uid="{00000000-0005-0000-0000-000094320000}"/>
    <cellStyle name="Normal 2 2 5 6 2 2 3" xfId="21010" xr:uid="{00000000-0005-0000-0000-000095320000}"/>
    <cellStyle name="Normal 2 2 5 6 2 3" xfId="7467" xr:uid="{00000000-0005-0000-0000-000096320000}"/>
    <cellStyle name="Normal 2 2 5 6 2 3 2" xfId="15613" xr:uid="{00000000-0005-0000-0000-000097320000}"/>
    <cellStyle name="Normal 2 2 5 6 2 3 2 2" xfId="31909" xr:uid="{00000000-0005-0000-0000-000098320000}"/>
    <cellStyle name="Normal 2 2 5 6 2 3 3" xfId="23763" xr:uid="{00000000-0005-0000-0000-000099320000}"/>
    <cellStyle name="Normal 2 2 5 6 2 4" xfId="10314" xr:uid="{00000000-0005-0000-0000-00009A320000}"/>
    <cellStyle name="Normal 2 2 5 6 2 4 2" xfId="26610" xr:uid="{00000000-0005-0000-0000-00009B320000}"/>
    <cellStyle name="Normal 2 2 5 6 2 5" xfId="18464" xr:uid="{00000000-0005-0000-0000-00009C320000}"/>
    <cellStyle name="Normal 2 2 5 6 3" xfId="3496" xr:uid="{00000000-0005-0000-0000-00009D320000}"/>
    <cellStyle name="Normal 2 2 5 6 3 2" xfId="11642" xr:uid="{00000000-0005-0000-0000-00009E320000}"/>
    <cellStyle name="Normal 2 2 5 6 3 2 2" xfId="27938" xr:uid="{00000000-0005-0000-0000-00009F320000}"/>
    <cellStyle name="Normal 2 2 5 6 3 3" xfId="19792" xr:uid="{00000000-0005-0000-0000-0000A0320000}"/>
    <cellStyle name="Normal 2 2 5 6 4" xfId="6057" xr:uid="{00000000-0005-0000-0000-0000A1320000}"/>
    <cellStyle name="Normal 2 2 5 6 4 2" xfId="14203" xr:uid="{00000000-0005-0000-0000-0000A2320000}"/>
    <cellStyle name="Normal 2 2 5 6 4 2 2" xfId="30499" xr:uid="{00000000-0005-0000-0000-0000A3320000}"/>
    <cellStyle name="Normal 2 2 5 6 4 3" xfId="22353" xr:uid="{00000000-0005-0000-0000-0000A4320000}"/>
    <cellStyle name="Normal 2 2 5 6 5" xfId="8904" xr:uid="{00000000-0005-0000-0000-0000A5320000}"/>
    <cellStyle name="Normal 2 2 5 6 5 2" xfId="25200" xr:uid="{00000000-0005-0000-0000-0000A6320000}"/>
    <cellStyle name="Normal 2 2 5 6 6" xfId="17054" xr:uid="{00000000-0005-0000-0000-0000A7320000}"/>
    <cellStyle name="Normal 2 2 5 7" xfId="1463" xr:uid="{00000000-0005-0000-0000-0000A8320000}"/>
    <cellStyle name="Normal 2 2 5 7 2" xfId="4105" xr:uid="{00000000-0005-0000-0000-0000A9320000}"/>
    <cellStyle name="Normal 2 2 5 7 2 2" xfId="12251" xr:uid="{00000000-0005-0000-0000-0000AA320000}"/>
    <cellStyle name="Normal 2 2 5 7 2 2 2" xfId="28547" xr:uid="{00000000-0005-0000-0000-0000AB320000}"/>
    <cellStyle name="Normal 2 2 5 7 2 3" xfId="20401" xr:uid="{00000000-0005-0000-0000-0000AC320000}"/>
    <cellStyle name="Normal 2 2 5 7 3" xfId="6762" xr:uid="{00000000-0005-0000-0000-0000AD320000}"/>
    <cellStyle name="Normal 2 2 5 7 3 2" xfId="14908" xr:uid="{00000000-0005-0000-0000-0000AE320000}"/>
    <cellStyle name="Normal 2 2 5 7 3 2 2" xfId="31204" xr:uid="{00000000-0005-0000-0000-0000AF320000}"/>
    <cellStyle name="Normal 2 2 5 7 3 3" xfId="23058" xr:uid="{00000000-0005-0000-0000-0000B0320000}"/>
    <cellStyle name="Normal 2 2 5 7 4" xfId="9609" xr:uid="{00000000-0005-0000-0000-0000B1320000}"/>
    <cellStyle name="Normal 2 2 5 7 4 2" xfId="25905" xr:uid="{00000000-0005-0000-0000-0000B2320000}"/>
    <cellStyle name="Normal 2 2 5 7 5" xfId="17759" xr:uid="{00000000-0005-0000-0000-0000B3320000}"/>
    <cellStyle name="Normal 2 2 5 8" xfId="2887" xr:uid="{00000000-0005-0000-0000-0000B4320000}"/>
    <cellStyle name="Normal 2 2 5 8 2" xfId="11033" xr:uid="{00000000-0005-0000-0000-0000B5320000}"/>
    <cellStyle name="Normal 2 2 5 8 2 2" xfId="27329" xr:uid="{00000000-0005-0000-0000-0000B6320000}"/>
    <cellStyle name="Normal 2 2 5 8 3" xfId="19183" xr:uid="{00000000-0005-0000-0000-0000B7320000}"/>
    <cellStyle name="Normal 2 2 5 9" xfId="5352" xr:uid="{00000000-0005-0000-0000-0000B8320000}"/>
    <cellStyle name="Normal 2 2 5 9 2" xfId="13498" xr:uid="{00000000-0005-0000-0000-0000B9320000}"/>
    <cellStyle name="Normal 2 2 5 9 2 2" xfId="29794" xr:uid="{00000000-0005-0000-0000-0000BA320000}"/>
    <cellStyle name="Normal 2 2 5 9 3" xfId="21648" xr:uid="{00000000-0005-0000-0000-0000BB320000}"/>
    <cellStyle name="Normal 2 2 6" xfId="98" xr:uid="{00000000-0005-0000-0000-0000BC320000}"/>
    <cellStyle name="Normal 2 2 6 2" xfId="442" xr:uid="{00000000-0005-0000-0000-0000BD320000}"/>
    <cellStyle name="Normal 2 2 6 2 2" xfId="1148" xr:uid="{00000000-0005-0000-0000-0000BE320000}"/>
    <cellStyle name="Normal 2 2 6 2 2 2" xfId="2558" xr:uid="{00000000-0005-0000-0000-0000BF320000}"/>
    <cellStyle name="Normal 2 2 6 2 2 2 2" xfId="5048" xr:uid="{00000000-0005-0000-0000-0000C0320000}"/>
    <cellStyle name="Normal 2 2 6 2 2 2 2 2" xfId="13194" xr:uid="{00000000-0005-0000-0000-0000C1320000}"/>
    <cellStyle name="Normal 2 2 6 2 2 2 2 2 2" xfId="29490" xr:uid="{00000000-0005-0000-0000-0000C2320000}"/>
    <cellStyle name="Normal 2 2 6 2 2 2 2 3" xfId="21344" xr:uid="{00000000-0005-0000-0000-0000C3320000}"/>
    <cellStyle name="Normal 2 2 6 2 2 2 3" xfId="7857" xr:uid="{00000000-0005-0000-0000-0000C4320000}"/>
    <cellStyle name="Normal 2 2 6 2 2 2 3 2" xfId="16003" xr:uid="{00000000-0005-0000-0000-0000C5320000}"/>
    <cellStyle name="Normal 2 2 6 2 2 2 3 2 2" xfId="32299" xr:uid="{00000000-0005-0000-0000-0000C6320000}"/>
    <cellStyle name="Normal 2 2 6 2 2 2 3 3" xfId="24153" xr:uid="{00000000-0005-0000-0000-0000C7320000}"/>
    <cellStyle name="Normal 2 2 6 2 2 2 4" xfId="10704" xr:uid="{00000000-0005-0000-0000-0000C8320000}"/>
    <cellStyle name="Normal 2 2 6 2 2 2 4 2" xfId="27000" xr:uid="{00000000-0005-0000-0000-0000C9320000}"/>
    <cellStyle name="Normal 2 2 6 2 2 2 5" xfId="18854" xr:uid="{00000000-0005-0000-0000-0000CA320000}"/>
    <cellStyle name="Normal 2 2 6 2 2 3" xfId="3830" xr:uid="{00000000-0005-0000-0000-0000CB320000}"/>
    <cellStyle name="Normal 2 2 6 2 2 3 2" xfId="11976" xr:uid="{00000000-0005-0000-0000-0000CC320000}"/>
    <cellStyle name="Normal 2 2 6 2 2 3 2 2" xfId="28272" xr:uid="{00000000-0005-0000-0000-0000CD320000}"/>
    <cellStyle name="Normal 2 2 6 2 2 3 3" xfId="20126" xr:uid="{00000000-0005-0000-0000-0000CE320000}"/>
    <cellStyle name="Normal 2 2 6 2 2 4" xfId="6447" xr:uid="{00000000-0005-0000-0000-0000CF320000}"/>
    <cellStyle name="Normal 2 2 6 2 2 4 2" xfId="14593" xr:uid="{00000000-0005-0000-0000-0000D0320000}"/>
    <cellStyle name="Normal 2 2 6 2 2 4 2 2" xfId="30889" xr:uid="{00000000-0005-0000-0000-0000D1320000}"/>
    <cellStyle name="Normal 2 2 6 2 2 4 3" xfId="22743" xr:uid="{00000000-0005-0000-0000-0000D2320000}"/>
    <cellStyle name="Normal 2 2 6 2 2 5" xfId="9294" xr:uid="{00000000-0005-0000-0000-0000D3320000}"/>
    <cellStyle name="Normal 2 2 6 2 2 5 2" xfId="25590" xr:uid="{00000000-0005-0000-0000-0000D4320000}"/>
    <cellStyle name="Normal 2 2 6 2 2 6" xfId="17444" xr:uid="{00000000-0005-0000-0000-0000D5320000}"/>
    <cellStyle name="Normal 2 2 6 2 3" xfId="1853" xr:uid="{00000000-0005-0000-0000-0000D6320000}"/>
    <cellStyle name="Normal 2 2 6 2 3 2" xfId="4439" xr:uid="{00000000-0005-0000-0000-0000D7320000}"/>
    <cellStyle name="Normal 2 2 6 2 3 2 2" xfId="12585" xr:uid="{00000000-0005-0000-0000-0000D8320000}"/>
    <cellStyle name="Normal 2 2 6 2 3 2 2 2" xfId="28881" xr:uid="{00000000-0005-0000-0000-0000D9320000}"/>
    <cellStyle name="Normal 2 2 6 2 3 2 3" xfId="20735" xr:uid="{00000000-0005-0000-0000-0000DA320000}"/>
    <cellStyle name="Normal 2 2 6 2 3 3" xfId="7152" xr:uid="{00000000-0005-0000-0000-0000DB320000}"/>
    <cellStyle name="Normal 2 2 6 2 3 3 2" xfId="15298" xr:uid="{00000000-0005-0000-0000-0000DC320000}"/>
    <cellStyle name="Normal 2 2 6 2 3 3 2 2" xfId="31594" xr:uid="{00000000-0005-0000-0000-0000DD320000}"/>
    <cellStyle name="Normal 2 2 6 2 3 3 3" xfId="23448" xr:uid="{00000000-0005-0000-0000-0000DE320000}"/>
    <cellStyle name="Normal 2 2 6 2 3 4" xfId="9999" xr:uid="{00000000-0005-0000-0000-0000DF320000}"/>
    <cellStyle name="Normal 2 2 6 2 3 4 2" xfId="26295" xr:uid="{00000000-0005-0000-0000-0000E0320000}"/>
    <cellStyle name="Normal 2 2 6 2 3 5" xfId="18149" xr:uid="{00000000-0005-0000-0000-0000E1320000}"/>
    <cellStyle name="Normal 2 2 6 2 4" xfId="3221" xr:uid="{00000000-0005-0000-0000-0000E2320000}"/>
    <cellStyle name="Normal 2 2 6 2 4 2" xfId="11367" xr:uid="{00000000-0005-0000-0000-0000E3320000}"/>
    <cellStyle name="Normal 2 2 6 2 4 2 2" xfId="27663" xr:uid="{00000000-0005-0000-0000-0000E4320000}"/>
    <cellStyle name="Normal 2 2 6 2 4 3" xfId="19517" xr:uid="{00000000-0005-0000-0000-0000E5320000}"/>
    <cellStyle name="Normal 2 2 6 2 5" xfId="5742" xr:uid="{00000000-0005-0000-0000-0000E6320000}"/>
    <cellStyle name="Normal 2 2 6 2 5 2" xfId="13888" xr:uid="{00000000-0005-0000-0000-0000E7320000}"/>
    <cellStyle name="Normal 2 2 6 2 5 2 2" xfId="30184" xr:uid="{00000000-0005-0000-0000-0000E8320000}"/>
    <cellStyle name="Normal 2 2 6 2 5 3" xfId="22038" xr:uid="{00000000-0005-0000-0000-0000E9320000}"/>
    <cellStyle name="Normal 2 2 6 2 6" xfId="8589" xr:uid="{00000000-0005-0000-0000-0000EA320000}"/>
    <cellStyle name="Normal 2 2 6 2 6 2" xfId="24885" xr:uid="{00000000-0005-0000-0000-0000EB320000}"/>
    <cellStyle name="Normal 2 2 6 2 7" xfId="16739" xr:uid="{00000000-0005-0000-0000-0000EC320000}"/>
    <cellStyle name="Normal 2 2 6 3" xfId="804" xr:uid="{00000000-0005-0000-0000-0000ED320000}"/>
    <cellStyle name="Normal 2 2 6 3 2" xfId="2214" xr:uid="{00000000-0005-0000-0000-0000EE320000}"/>
    <cellStyle name="Normal 2 2 6 3 2 2" xfId="4752" xr:uid="{00000000-0005-0000-0000-0000EF320000}"/>
    <cellStyle name="Normal 2 2 6 3 2 2 2" xfId="12898" xr:uid="{00000000-0005-0000-0000-0000F0320000}"/>
    <cellStyle name="Normal 2 2 6 3 2 2 2 2" xfId="29194" xr:uid="{00000000-0005-0000-0000-0000F1320000}"/>
    <cellStyle name="Normal 2 2 6 3 2 2 3" xfId="21048" xr:uid="{00000000-0005-0000-0000-0000F2320000}"/>
    <cellStyle name="Normal 2 2 6 3 2 3" xfId="7513" xr:uid="{00000000-0005-0000-0000-0000F3320000}"/>
    <cellStyle name="Normal 2 2 6 3 2 3 2" xfId="15659" xr:uid="{00000000-0005-0000-0000-0000F4320000}"/>
    <cellStyle name="Normal 2 2 6 3 2 3 2 2" xfId="31955" xr:uid="{00000000-0005-0000-0000-0000F5320000}"/>
    <cellStyle name="Normal 2 2 6 3 2 3 3" xfId="23809" xr:uid="{00000000-0005-0000-0000-0000F6320000}"/>
    <cellStyle name="Normal 2 2 6 3 2 4" xfId="10360" xr:uid="{00000000-0005-0000-0000-0000F7320000}"/>
    <cellStyle name="Normal 2 2 6 3 2 4 2" xfId="26656" xr:uid="{00000000-0005-0000-0000-0000F8320000}"/>
    <cellStyle name="Normal 2 2 6 3 2 5" xfId="18510" xr:uid="{00000000-0005-0000-0000-0000F9320000}"/>
    <cellStyle name="Normal 2 2 6 3 3" xfId="3534" xr:uid="{00000000-0005-0000-0000-0000FA320000}"/>
    <cellStyle name="Normal 2 2 6 3 3 2" xfId="11680" xr:uid="{00000000-0005-0000-0000-0000FB320000}"/>
    <cellStyle name="Normal 2 2 6 3 3 2 2" xfId="27976" xr:uid="{00000000-0005-0000-0000-0000FC320000}"/>
    <cellStyle name="Normal 2 2 6 3 3 3" xfId="19830" xr:uid="{00000000-0005-0000-0000-0000FD320000}"/>
    <cellStyle name="Normal 2 2 6 3 4" xfId="6103" xr:uid="{00000000-0005-0000-0000-0000FE320000}"/>
    <cellStyle name="Normal 2 2 6 3 4 2" xfId="14249" xr:uid="{00000000-0005-0000-0000-0000FF320000}"/>
    <cellStyle name="Normal 2 2 6 3 4 2 2" xfId="30545" xr:uid="{00000000-0005-0000-0000-000000330000}"/>
    <cellStyle name="Normal 2 2 6 3 4 3" xfId="22399" xr:uid="{00000000-0005-0000-0000-000001330000}"/>
    <cellStyle name="Normal 2 2 6 3 5" xfId="8950" xr:uid="{00000000-0005-0000-0000-000002330000}"/>
    <cellStyle name="Normal 2 2 6 3 5 2" xfId="25246" xr:uid="{00000000-0005-0000-0000-000003330000}"/>
    <cellStyle name="Normal 2 2 6 3 6" xfId="17100" xr:uid="{00000000-0005-0000-0000-000004330000}"/>
    <cellStyle name="Normal 2 2 6 4" xfId="1509" xr:uid="{00000000-0005-0000-0000-000005330000}"/>
    <cellStyle name="Normal 2 2 6 4 2" xfId="4143" xr:uid="{00000000-0005-0000-0000-000006330000}"/>
    <cellStyle name="Normal 2 2 6 4 2 2" xfId="12289" xr:uid="{00000000-0005-0000-0000-000007330000}"/>
    <cellStyle name="Normal 2 2 6 4 2 2 2" xfId="28585" xr:uid="{00000000-0005-0000-0000-000008330000}"/>
    <cellStyle name="Normal 2 2 6 4 2 3" xfId="20439" xr:uid="{00000000-0005-0000-0000-000009330000}"/>
    <cellStyle name="Normal 2 2 6 4 3" xfId="6808" xr:uid="{00000000-0005-0000-0000-00000A330000}"/>
    <cellStyle name="Normal 2 2 6 4 3 2" xfId="14954" xr:uid="{00000000-0005-0000-0000-00000B330000}"/>
    <cellStyle name="Normal 2 2 6 4 3 2 2" xfId="31250" xr:uid="{00000000-0005-0000-0000-00000C330000}"/>
    <cellStyle name="Normal 2 2 6 4 3 3" xfId="23104" xr:uid="{00000000-0005-0000-0000-00000D330000}"/>
    <cellStyle name="Normal 2 2 6 4 4" xfId="9655" xr:uid="{00000000-0005-0000-0000-00000E330000}"/>
    <cellStyle name="Normal 2 2 6 4 4 2" xfId="25951" xr:uid="{00000000-0005-0000-0000-00000F330000}"/>
    <cellStyle name="Normal 2 2 6 4 5" xfId="17805" xr:uid="{00000000-0005-0000-0000-000010330000}"/>
    <cellStyle name="Normal 2 2 6 5" xfId="2925" xr:uid="{00000000-0005-0000-0000-000011330000}"/>
    <cellStyle name="Normal 2 2 6 5 2" xfId="11071" xr:uid="{00000000-0005-0000-0000-000012330000}"/>
    <cellStyle name="Normal 2 2 6 5 2 2" xfId="27367" xr:uid="{00000000-0005-0000-0000-000013330000}"/>
    <cellStyle name="Normal 2 2 6 5 3" xfId="19221" xr:uid="{00000000-0005-0000-0000-000014330000}"/>
    <cellStyle name="Normal 2 2 6 6" xfId="5398" xr:uid="{00000000-0005-0000-0000-000015330000}"/>
    <cellStyle name="Normal 2 2 6 6 2" xfId="13544" xr:uid="{00000000-0005-0000-0000-000016330000}"/>
    <cellStyle name="Normal 2 2 6 6 2 2" xfId="29840" xr:uid="{00000000-0005-0000-0000-000017330000}"/>
    <cellStyle name="Normal 2 2 6 6 3" xfId="21694" xr:uid="{00000000-0005-0000-0000-000018330000}"/>
    <cellStyle name="Normal 2 2 6 7" xfId="8245" xr:uid="{00000000-0005-0000-0000-000019330000}"/>
    <cellStyle name="Normal 2 2 6 7 2" xfId="24541" xr:uid="{00000000-0005-0000-0000-00001A330000}"/>
    <cellStyle name="Normal 2 2 6 8" xfId="16395" xr:uid="{00000000-0005-0000-0000-00001B330000}"/>
    <cellStyle name="Normal 2 2 7" xfId="188" xr:uid="{00000000-0005-0000-0000-00001C330000}"/>
    <cellStyle name="Normal 2 2 7 2" xfId="532" xr:uid="{00000000-0005-0000-0000-00001D330000}"/>
    <cellStyle name="Normal 2 2 7 2 2" xfId="1238" xr:uid="{00000000-0005-0000-0000-00001E330000}"/>
    <cellStyle name="Normal 2 2 7 2 2 2" xfId="2648" xr:uid="{00000000-0005-0000-0000-00001F330000}"/>
    <cellStyle name="Normal 2 2 7 2 2 2 2" xfId="5122" xr:uid="{00000000-0005-0000-0000-000020330000}"/>
    <cellStyle name="Normal 2 2 7 2 2 2 2 2" xfId="13268" xr:uid="{00000000-0005-0000-0000-000021330000}"/>
    <cellStyle name="Normal 2 2 7 2 2 2 2 2 2" xfId="29564" xr:uid="{00000000-0005-0000-0000-000022330000}"/>
    <cellStyle name="Normal 2 2 7 2 2 2 2 3" xfId="21418" xr:uid="{00000000-0005-0000-0000-000023330000}"/>
    <cellStyle name="Normal 2 2 7 2 2 2 3" xfId="7947" xr:uid="{00000000-0005-0000-0000-000024330000}"/>
    <cellStyle name="Normal 2 2 7 2 2 2 3 2" xfId="16093" xr:uid="{00000000-0005-0000-0000-000025330000}"/>
    <cellStyle name="Normal 2 2 7 2 2 2 3 2 2" xfId="32389" xr:uid="{00000000-0005-0000-0000-000026330000}"/>
    <cellStyle name="Normal 2 2 7 2 2 2 3 3" xfId="24243" xr:uid="{00000000-0005-0000-0000-000027330000}"/>
    <cellStyle name="Normal 2 2 7 2 2 2 4" xfId="10794" xr:uid="{00000000-0005-0000-0000-000028330000}"/>
    <cellStyle name="Normal 2 2 7 2 2 2 4 2" xfId="27090" xr:uid="{00000000-0005-0000-0000-000029330000}"/>
    <cellStyle name="Normal 2 2 7 2 2 2 5" xfId="18944" xr:uid="{00000000-0005-0000-0000-00002A330000}"/>
    <cellStyle name="Normal 2 2 7 2 2 3" xfId="3904" xr:uid="{00000000-0005-0000-0000-00002B330000}"/>
    <cellStyle name="Normal 2 2 7 2 2 3 2" xfId="12050" xr:uid="{00000000-0005-0000-0000-00002C330000}"/>
    <cellStyle name="Normal 2 2 7 2 2 3 2 2" xfId="28346" xr:uid="{00000000-0005-0000-0000-00002D330000}"/>
    <cellStyle name="Normal 2 2 7 2 2 3 3" xfId="20200" xr:uid="{00000000-0005-0000-0000-00002E330000}"/>
    <cellStyle name="Normal 2 2 7 2 2 4" xfId="6537" xr:uid="{00000000-0005-0000-0000-00002F330000}"/>
    <cellStyle name="Normal 2 2 7 2 2 4 2" xfId="14683" xr:uid="{00000000-0005-0000-0000-000030330000}"/>
    <cellStyle name="Normal 2 2 7 2 2 4 2 2" xfId="30979" xr:uid="{00000000-0005-0000-0000-000031330000}"/>
    <cellStyle name="Normal 2 2 7 2 2 4 3" xfId="22833" xr:uid="{00000000-0005-0000-0000-000032330000}"/>
    <cellStyle name="Normal 2 2 7 2 2 5" xfId="9384" xr:uid="{00000000-0005-0000-0000-000033330000}"/>
    <cellStyle name="Normal 2 2 7 2 2 5 2" xfId="25680" xr:uid="{00000000-0005-0000-0000-000034330000}"/>
    <cellStyle name="Normal 2 2 7 2 2 6" xfId="17534" xr:uid="{00000000-0005-0000-0000-000035330000}"/>
    <cellStyle name="Normal 2 2 7 2 3" xfId="1943" xr:uid="{00000000-0005-0000-0000-000036330000}"/>
    <cellStyle name="Normal 2 2 7 2 3 2" xfId="4513" xr:uid="{00000000-0005-0000-0000-000037330000}"/>
    <cellStyle name="Normal 2 2 7 2 3 2 2" xfId="12659" xr:uid="{00000000-0005-0000-0000-000038330000}"/>
    <cellStyle name="Normal 2 2 7 2 3 2 2 2" xfId="28955" xr:uid="{00000000-0005-0000-0000-000039330000}"/>
    <cellStyle name="Normal 2 2 7 2 3 2 3" xfId="20809" xr:uid="{00000000-0005-0000-0000-00003A330000}"/>
    <cellStyle name="Normal 2 2 7 2 3 3" xfId="7242" xr:uid="{00000000-0005-0000-0000-00003B330000}"/>
    <cellStyle name="Normal 2 2 7 2 3 3 2" xfId="15388" xr:uid="{00000000-0005-0000-0000-00003C330000}"/>
    <cellStyle name="Normal 2 2 7 2 3 3 2 2" xfId="31684" xr:uid="{00000000-0005-0000-0000-00003D330000}"/>
    <cellStyle name="Normal 2 2 7 2 3 3 3" xfId="23538" xr:uid="{00000000-0005-0000-0000-00003E330000}"/>
    <cellStyle name="Normal 2 2 7 2 3 4" xfId="10089" xr:uid="{00000000-0005-0000-0000-00003F330000}"/>
    <cellStyle name="Normal 2 2 7 2 3 4 2" xfId="26385" xr:uid="{00000000-0005-0000-0000-000040330000}"/>
    <cellStyle name="Normal 2 2 7 2 3 5" xfId="18239" xr:uid="{00000000-0005-0000-0000-000041330000}"/>
    <cellStyle name="Normal 2 2 7 2 4" xfId="3295" xr:uid="{00000000-0005-0000-0000-000042330000}"/>
    <cellStyle name="Normal 2 2 7 2 4 2" xfId="11441" xr:uid="{00000000-0005-0000-0000-000043330000}"/>
    <cellStyle name="Normal 2 2 7 2 4 2 2" xfId="27737" xr:uid="{00000000-0005-0000-0000-000044330000}"/>
    <cellStyle name="Normal 2 2 7 2 4 3" xfId="19591" xr:uid="{00000000-0005-0000-0000-000045330000}"/>
    <cellStyle name="Normal 2 2 7 2 5" xfId="5832" xr:uid="{00000000-0005-0000-0000-000046330000}"/>
    <cellStyle name="Normal 2 2 7 2 5 2" xfId="13978" xr:uid="{00000000-0005-0000-0000-000047330000}"/>
    <cellStyle name="Normal 2 2 7 2 5 2 2" xfId="30274" xr:uid="{00000000-0005-0000-0000-000048330000}"/>
    <cellStyle name="Normal 2 2 7 2 5 3" xfId="22128" xr:uid="{00000000-0005-0000-0000-000049330000}"/>
    <cellStyle name="Normal 2 2 7 2 6" xfId="8679" xr:uid="{00000000-0005-0000-0000-00004A330000}"/>
    <cellStyle name="Normal 2 2 7 2 6 2" xfId="24975" xr:uid="{00000000-0005-0000-0000-00004B330000}"/>
    <cellStyle name="Normal 2 2 7 2 7" xfId="16829" xr:uid="{00000000-0005-0000-0000-00004C330000}"/>
    <cellStyle name="Normal 2 2 7 3" xfId="894" xr:uid="{00000000-0005-0000-0000-00004D330000}"/>
    <cellStyle name="Normal 2 2 7 3 2" xfId="2304" xr:uid="{00000000-0005-0000-0000-00004E330000}"/>
    <cellStyle name="Normal 2 2 7 3 2 2" xfId="4826" xr:uid="{00000000-0005-0000-0000-00004F330000}"/>
    <cellStyle name="Normal 2 2 7 3 2 2 2" xfId="12972" xr:uid="{00000000-0005-0000-0000-000050330000}"/>
    <cellStyle name="Normal 2 2 7 3 2 2 2 2" xfId="29268" xr:uid="{00000000-0005-0000-0000-000051330000}"/>
    <cellStyle name="Normal 2 2 7 3 2 2 3" xfId="21122" xr:uid="{00000000-0005-0000-0000-000052330000}"/>
    <cellStyle name="Normal 2 2 7 3 2 3" xfId="7603" xr:uid="{00000000-0005-0000-0000-000053330000}"/>
    <cellStyle name="Normal 2 2 7 3 2 3 2" xfId="15749" xr:uid="{00000000-0005-0000-0000-000054330000}"/>
    <cellStyle name="Normal 2 2 7 3 2 3 2 2" xfId="32045" xr:uid="{00000000-0005-0000-0000-000055330000}"/>
    <cellStyle name="Normal 2 2 7 3 2 3 3" xfId="23899" xr:uid="{00000000-0005-0000-0000-000056330000}"/>
    <cellStyle name="Normal 2 2 7 3 2 4" xfId="10450" xr:uid="{00000000-0005-0000-0000-000057330000}"/>
    <cellStyle name="Normal 2 2 7 3 2 4 2" xfId="26746" xr:uid="{00000000-0005-0000-0000-000058330000}"/>
    <cellStyle name="Normal 2 2 7 3 2 5" xfId="18600" xr:uid="{00000000-0005-0000-0000-000059330000}"/>
    <cellStyle name="Normal 2 2 7 3 3" xfId="3608" xr:uid="{00000000-0005-0000-0000-00005A330000}"/>
    <cellStyle name="Normal 2 2 7 3 3 2" xfId="11754" xr:uid="{00000000-0005-0000-0000-00005B330000}"/>
    <cellStyle name="Normal 2 2 7 3 3 2 2" xfId="28050" xr:uid="{00000000-0005-0000-0000-00005C330000}"/>
    <cellStyle name="Normal 2 2 7 3 3 3" xfId="19904" xr:uid="{00000000-0005-0000-0000-00005D330000}"/>
    <cellStyle name="Normal 2 2 7 3 4" xfId="6193" xr:uid="{00000000-0005-0000-0000-00005E330000}"/>
    <cellStyle name="Normal 2 2 7 3 4 2" xfId="14339" xr:uid="{00000000-0005-0000-0000-00005F330000}"/>
    <cellStyle name="Normal 2 2 7 3 4 2 2" xfId="30635" xr:uid="{00000000-0005-0000-0000-000060330000}"/>
    <cellStyle name="Normal 2 2 7 3 4 3" xfId="22489" xr:uid="{00000000-0005-0000-0000-000061330000}"/>
    <cellStyle name="Normal 2 2 7 3 5" xfId="9040" xr:uid="{00000000-0005-0000-0000-000062330000}"/>
    <cellStyle name="Normal 2 2 7 3 5 2" xfId="25336" xr:uid="{00000000-0005-0000-0000-000063330000}"/>
    <cellStyle name="Normal 2 2 7 3 6" xfId="17190" xr:uid="{00000000-0005-0000-0000-000064330000}"/>
    <cellStyle name="Normal 2 2 7 4" xfId="1599" xr:uid="{00000000-0005-0000-0000-000065330000}"/>
    <cellStyle name="Normal 2 2 7 4 2" xfId="4217" xr:uid="{00000000-0005-0000-0000-000066330000}"/>
    <cellStyle name="Normal 2 2 7 4 2 2" xfId="12363" xr:uid="{00000000-0005-0000-0000-000067330000}"/>
    <cellStyle name="Normal 2 2 7 4 2 2 2" xfId="28659" xr:uid="{00000000-0005-0000-0000-000068330000}"/>
    <cellStyle name="Normal 2 2 7 4 2 3" xfId="20513" xr:uid="{00000000-0005-0000-0000-000069330000}"/>
    <cellStyle name="Normal 2 2 7 4 3" xfId="6898" xr:uid="{00000000-0005-0000-0000-00006A330000}"/>
    <cellStyle name="Normal 2 2 7 4 3 2" xfId="15044" xr:uid="{00000000-0005-0000-0000-00006B330000}"/>
    <cellStyle name="Normal 2 2 7 4 3 2 2" xfId="31340" xr:uid="{00000000-0005-0000-0000-00006C330000}"/>
    <cellStyle name="Normal 2 2 7 4 3 3" xfId="23194" xr:uid="{00000000-0005-0000-0000-00006D330000}"/>
    <cellStyle name="Normal 2 2 7 4 4" xfId="9745" xr:uid="{00000000-0005-0000-0000-00006E330000}"/>
    <cellStyle name="Normal 2 2 7 4 4 2" xfId="26041" xr:uid="{00000000-0005-0000-0000-00006F330000}"/>
    <cellStyle name="Normal 2 2 7 4 5" xfId="17895" xr:uid="{00000000-0005-0000-0000-000070330000}"/>
    <cellStyle name="Normal 2 2 7 5" xfId="2999" xr:uid="{00000000-0005-0000-0000-000071330000}"/>
    <cellStyle name="Normal 2 2 7 5 2" xfId="11145" xr:uid="{00000000-0005-0000-0000-000072330000}"/>
    <cellStyle name="Normal 2 2 7 5 2 2" xfId="27441" xr:uid="{00000000-0005-0000-0000-000073330000}"/>
    <cellStyle name="Normal 2 2 7 5 3" xfId="19295" xr:uid="{00000000-0005-0000-0000-000074330000}"/>
    <cellStyle name="Normal 2 2 7 6" xfId="5488" xr:uid="{00000000-0005-0000-0000-000075330000}"/>
    <cellStyle name="Normal 2 2 7 6 2" xfId="13634" xr:uid="{00000000-0005-0000-0000-000076330000}"/>
    <cellStyle name="Normal 2 2 7 6 2 2" xfId="29930" xr:uid="{00000000-0005-0000-0000-000077330000}"/>
    <cellStyle name="Normal 2 2 7 6 3" xfId="21784" xr:uid="{00000000-0005-0000-0000-000078330000}"/>
    <cellStyle name="Normal 2 2 7 7" xfId="8335" xr:uid="{00000000-0005-0000-0000-000079330000}"/>
    <cellStyle name="Normal 2 2 7 7 2" xfId="24631" xr:uid="{00000000-0005-0000-0000-00007A330000}"/>
    <cellStyle name="Normal 2 2 7 8" xfId="16485" xr:uid="{00000000-0005-0000-0000-00007B330000}"/>
    <cellStyle name="Normal 2 2 8" xfId="262" xr:uid="{00000000-0005-0000-0000-00007C330000}"/>
    <cellStyle name="Normal 2 2 8 2" xfId="606" xr:uid="{00000000-0005-0000-0000-00007D330000}"/>
    <cellStyle name="Normal 2 2 8 2 2" xfId="1312" xr:uid="{00000000-0005-0000-0000-00007E330000}"/>
    <cellStyle name="Normal 2 2 8 2 2 2" xfId="2722" xr:uid="{00000000-0005-0000-0000-00007F330000}"/>
    <cellStyle name="Normal 2 2 8 2 2 2 2" xfId="5196" xr:uid="{00000000-0005-0000-0000-000080330000}"/>
    <cellStyle name="Normal 2 2 8 2 2 2 2 2" xfId="13342" xr:uid="{00000000-0005-0000-0000-000081330000}"/>
    <cellStyle name="Normal 2 2 8 2 2 2 2 2 2" xfId="29638" xr:uid="{00000000-0005-0000-0000-000082330000}"/>
    <cellStyle name="Normal 2 2 8 2 2 2 2 3" xfId="21492" xr:uid="{00000000-0005-0000-0000-000083330000}"/>
    <cellStyle name="Normal 2 2 8 2 2 2 3" xfId="8021" xr:uid="{00000000-0005-0000-0000-000084330000}"/>
    <cellStyle name="Normal 2 2 8 2 2 2 3 2" xfId="16167" xr:uid="{00000000-0005-0000-0000-000085330000}"/>
    <cellStyle name="Normal 2 2 8 2 2 2 3 2 2" xfId="32463" xr:uid="{00000000-0005-0000-0000-000086330000}"/>
    <cellStyle name="Normal 2 2 8 2 2 2 3 3" xfId="24317" xr:uid="{00000000-0005-0000-0000-000087330000}"/>
    <cellStyle name="Normal 2 2 8 2 2 2 4" xfId="10868" xr:uid="{00000000-0005-0000-0000-000088330000}"/>
    <cellStyle name="Normal 2 2 8 2 2 2 4 2" xfId="27164" xr:uid="{00000000-0005-0000-0000-000089330000}"/>
    <cellStyle name="Normal 2 2 8 2 2 2 5" xfId="19018" xr:uid="{00000000-0005-0000-0000-00008A330000}"/>
    <cellStyle name="Normal 2 2 8 2 2 3" xfId="3978" xr:uid="{00000000-0005-0000-0000-00008B330000}"/>
    <cellStyle name="Normal 2 2 8 2 2 3 2" xfId="12124" xr:uid="{00000000-0005-0000-0000-00008C330000}"/>
    <cellStyle name="Normal 2 2 8 2 2 3 2 2" xfId="28420" xr:uid="{00000000-0005-0000-0000-00008D330000}"/>
    <cellStyle name="Normal 2 2 8 2 2 3 3" xfId="20274" xr:uid="{00000000-0005-0000-0000-00008E330000}"/>
    <cellStyle name="Normal 2 2 8 2 2 4" xfId="6611" xr:uid="{00000000-0005-0000-0000-00008F330000}"/>
    <cellStyle name="Normal 2 2 8 2 2 4 2" xfId="14757" xr:uid="{00000000-0005-0000-0000-000090330000}"/>
    <cellStyle name="Normal 2 2 8 2 2 4 2 2" xfId="31053" xr:uid="{00000000-0005-0000-0000-000091330000}"/>
    <cellStyle name="Normal 2 2 8 2 2 4 3" xfId="22907" xr:uid="{00000000-0005-0000-0000-000092330000}"/>
    <cellStyle name="Normal 2 2 8 2 2 5" xfId="9458" xr:uid="{00000000-0005-0000-0000-000093330000}"/>
    <cellStyle name="Normal 2 2 8 2 2 5 2" xfId="25754" xr:uid="{00000000-0005-0000-0000-000094330000}"/>
    <cellStyle name="Normal 2 2 8 2 2 6" xfId="17608" xr:uid="{00000000-0005-0000-0000-000095330000}"/>
    <cellStyle name="Normal 2 2 8 2 3" xfId="2017" xr:uid="{00000000-0005-0000-0000-000096330000}"/>
    <cellStyle name="Normal 2 2 8 2 3 2" xfId="4587" xr:uid="{00000000-0005-0000-0000-000097330000}"/>
    <cellStyle name="Normal 2 2 8 2 3 2 2" xfId="12733" xr:uid="{00000000-0005-0000-0000-000098330000}"/>
    <cellStyle name="Normal 2 2 8 2 3 2 2 2" xfId="29029" xr:uid="{00000000-0005-0000-0000-000099330000}"/>
    <cellStyle name="Normal 2 2 8 2 3 2 3" xfId="20883" xr:uid="{00000000-0005-0000-0000-00009A330000}"/>
    <cellStyle name="Normal 2 2 8 2 3 3" xfId="7316" xr:uid="{00000000-0005-0000-0000-00009B330000}"/>
    <cellStyle name="Normal 2 2 8 2 3 3 2" xfId="15462" xr:uid="{00000000-0005-0000-0000-00009C330000}"/>
    <cellStyle name="Normal 2 2 8 2 3 3 2 2" xfId="31758" xr:uid="{00000000-0005-0000-0000-00009D330000}"/>
    <cellStyle name="Normal 2 2 8 2 3 3 3" xfId="23612" xr:uid="{00000000-0005-0000-0000-00009E330000}"/>
    <cellStyle name="Normal 2 2 8 2 3 4" xfId="10163" xr:uid="{00000000-0005-0000-0000-00009F330000}"/>
    <cellStyle name="Normal 2 2 8 2 3 4 2" xfId="26459" xr:uid="{00000000-0005-0000-0000-0000A0330000}"/>
    <cellStyle name="Normal 2 2 8 2 3 5" xfId="18313" xr:uid="{00000000-0005-0000-0000-0000A1330000}"/>
    <cellStyle name="Normal 2 2 8 2 4" xfId="3369" xr:uid="{00000000-0005-0000-0000-0000A2330000}"/>
    <cellStyle name="Normal 2 2 8 2 4 2" xfId="11515" xr:uid="{00000000-0005-0000-0000-0000A3330000}"/>
    <cellStyle name="Normal 2 2 8 2 4 2 2" xfId="27811" xr:uid="{00000000-0005-0000-0000-0000A4330000}"/>
    <cellStyle name="Normal 2 2 8 2 4 3" xfId="19665" xr:uid="{00000000-0005-0000-0000-0000A5330000}"/>
    <cellStyle name="Normal 2 2 8 2 5" xfId="5906" xr:uid="{00000000-0005-0000-0000-0000A6330000}"/>
    <cellStyle name="Normal 2 2 8 2 5 2" xfId="14052" xr:uid="{00000000-0005-0000-0000-0000A7330000}"/>
    <cellStyle name="Normal 2 2 8 2 5 2 2" xfId="30348" xr:uid="{00000000-0005-0000-0000-0000A8330000}"/>
    <cellStyle name="Normal 2 2 8 2 5 3" xfId="22202" xr:uid="{00000000-0005-0000-0000-0000A9330000}"/>
    <cellStyle name="Normal 2 2 8 2 6" xfId="8753" xr:uid="{00000000-0005-0000-0000-0000AA330000}"/>
    <cellStyle name="Normal 2 2 8 2 6 2" xfId="25049" xr:uid="{00000000-0005-0000-0000-0000AB330000}"/>
    <cellStyle name="Normal 2 2 8 2 7" xfId="16903" xr:uid="{00000000-0005-0000-0000-0000AC330000}"/>
    <cellStyle name="Normal 2 2 8 3" xfId="968" xr:uid="{00000000-0005-0000-0000-0000AD330000}"/>
    <cellStyle name="Normal 2 2 8 3 2" xfId="2378" xr:uid="{00000000-0005-0000-0000-0000AE330000}"/>
    <cellStyle name="Normal 2 2 8 3 2 2" xfId="4900" xr:uid="{00000000-0005-0000-0000-0000AF330000}"/>
    <cellStyle name="Normal 2 2 8 3 2 2 2" xfId="13046" xr:uid="{00000000-0005-0000-0000-0000B0330000}"/>
    <cellStyle name="Normal 2 2 8 3 2 2 2 2" xfId="29342" xr:uid="{00000000-0005-0000-0000-0000B1330000}"/>
    <cellStyle name="Normal 2 2 8 3 2 2 3" xfId="21196" xr:uid="{00000000-0005-0000-0000-0000B2330000}"/>
    <cellStyle name="Normal 2 2 8 3 2 3" xfId="7677" xr:uid="{00000000-0005-0000-0000-0000B3330000}"/>
    <cellStyle name="Normal 2 2 8 3 2 3 2" xfId="15823" xr:uid="{00000000-0005-0000-0000-0000B4330000}"/>
    <cellStyle name="Normal 2 2 8 3 2 3 2 2" xfId="32119" xr:uid="{00000000-0005-0000-0000-0000B5330000}"/>
    <cellStyle name="Normal 2 2 8 3 2 3 3" xfId="23973" xr:uid="{00000000-0005-0000-0000-0000B6330000}"/>
    <cellStyle name="Normal 2 2 8 3 2 4" xfId="10524" xr:uid="{00000000-0005-0000-0000-0000B7330000}"/>
    <cellStyle name="Normal 2 2 8 3 2 4 2" xfId="26820" xr:uid="{00000000-0005-0000-0000-0000B8330000}"/>
    <cellStyle name="Normal 2 2 8 3 2 5" xfId="18674" xr:uid="{00000000-0005-0000-0000-0000B9330000}"/>
    <cellStyle name="Normal 2 2 8 3 3" xfId="3682" xr:uid="{00000000-0005-0000-0000-0000BA330000}"/>
    <cellStyle name="Normal 2 2 8 3 3 2" xfId="11828" xr:uid="{00000000-0005-0000-0000-0000BB330000}"/>
    <cellStyle name="Normal 2 2 8 3 3 2 2" xfId="28124" xr:uid="{00000000-0005-0000-0000-0000BC330000}"/>
    <cellStyle name="Normal 2 2 8 3 3 3" xfId="19978" xr:uid="{00000000-0005-0000-0000-0000BD330000}"/>
    <cellStyle name="Normal 2 2 8 3 4" xfId="6267" xr:uid="{00000000-0005-0000-0000-0000BE330000}"/>
    <cellStyle name="Normal 2 2 8 3 4 2" xfId="14413" xr:uid="{00000000-0005-0000-0000-0000BF330000}"/>
    <cellStyle name="Normal 2 2 8 3 4 2 2" xfId="30709" xr:uid="{00000000-0005-0000-0000-0000C0330000}"/>
    <cellStyle name="Normal 2 2 8 3 4 3" xfId="22563" xr:uid="{00000000-0005-0000-0000-0000C1330000}"/>
    <cellStyle name="Normal 2 2 8 3 5" xfId="9114" xr:uid="{00000000-0005-0000-0000-0000C2330000}"/>
    <cellStyle name="Normal 2 2 8 3 5 2" xfId="25410" xr:uid="{00000000-0005-0000-0000-0000C3330000}"/>
    <cellStyle name="Normal 2 2 8 3 6" xfId="17264" xr:uid="{00000000-0005-0000-0000-0000C4330000}"/>
    <cellStyle name="Normal 2 2 8 4" xfId="1673" xr:uid="{00000000-0005-0000-0000-0000C5330000}"/>
    <cellStyle name="Normal 2 2 8 4 2" xfId="4291" xr:uid="{00000000-0005-0000-0000-0000C6330000}"/>
    <cellStyle name="Normal 2 2 8 4 2 2" xfId="12437" xr:uid="{00000000-0005-0000-0000-0000C7330000}"/>
    <cellStyle name="Normal 2 2 8 4 2 2 2" xfId="28733" xr:uid="{00000000-0005-0000-0000-0000C8330000}"/>
    <cellStyle name="Normal 2 2 8 4 2 3" xfId="20587" xr:uid="{00000000-0005-0000-0000-0000C9330000}"/>
    <cellStyle name="Normal 2 2 8 4 3" xfId="6972" xr:uid="{00000000-0005-0000-0000-0000CA330000}"/>
    <cellStyle name="Normal 2 2 8 4 3 2" xfId="15118" xr:uid="{00000000-0005-0000-0000-0000CB330000}"/>
    <cellStyle name="Normal 2 2 8 4 3 2 2" xfId="31414" xr:uid="{00000000-0005-0000-0000-0000CC330000}"/>
    <cellStyle name="Normal 2 2 8 4 3 3" xfId="23268" xr:uid="{00000000-0005-0000-0000-0000CD330000}"/>
    <cellStyle name="Normal 2 2 8 4 4" xfId="9819" xr:uid="{00000000-0005-0000-0000-0000CE330000}"/>
    <cellStyle name="Normal 2 2 8 4 4 2" xfId="26115" xr:uid="{00000000-0005-0000-0000-0000CF330000}"/>
    <cellStyle name="Normal 2 2 8 4 5" xfId="17969" xr:uid="{00000000-0005-0000-0000-0000D0330000}"/>
    <cellStyle name="Normal 2 2 8 5" xfId="3073" xr:uid="{00000000-0005-0000-0000-0000D1330000}"/>
    <cellStyle name="Normal 2 2 8 5 2" xfId="11219" xr:uid="{00000000-0005-0000-0000-0000D2330000}"/>
    <cellStyle name="Normal 2 2 8 5 2 2" xfId="27515" xr:uid="{00000000-0005-0000-0000-0000D3330000}"/>
    <cellStyle name="Normal 2 2 8 5 3" xfId="19369" xr:uid="{00000000-0005-0000-0000-0000D4330000}"/>
    <cellStyle name="Normal 2 2 8 6" xfId="5562" xr:uid="{00000000-0005-0000-0000-0000D5330000}"/>
    <cellStyle name="Normal 2 2 8 6 2" xfId="13708" xr:uid="{00000000-0005-0000-0000-0000D6330000}"/>
    <cellStyle name="Normal 2 2 8 6 2 2" xfId="30004" xr:uid="{00000000-0005-0000-0000-0000D7330000}"/>
    <cellStyle name="Normal 2 2 8 6 3" xfId="21858" xr:uid="{00000000-0005-0000-0000-0000D8330000}"/>
    <cellStyle name="Normal 2 2 8 7" xfId="8409" xr:uid="{00000000-0005-0000-0000-0000D9330000}"/>
    <cellStyle name="Normal 2 2 8 7 2" xfId="24705" xr:uid="{00000000-0005-0000-0000-0000DA330000}"/>
    <cellStyle name="Normal 2 2 8 8" xfId="16559" xr:uid="{00000000-0005-0000-0000-0000DB330000}"/>
    <cellStyle name="Normal 2 2 9" xfId="352" xr:uid="{00000000-0005-0000-0000-0000DC330000}"/>
    <cellStyle name="Normal 2 2 9 2" xfId="1058" xr:uid="{00000000-0005-0000-0000-0000DD330000}"/>
    <cellStyle name="Normal 2 2 9 2 2" xfId="2468" xr:uid="{00000000-0005-0000-0000-0000DE330000}"/>
    <cellStyle name="Normal 2 2 9 2 2 2" xfId="4974" xr:uid="{00000000-0005-0000-0000-0000DF330000}"/>
    <cellStyle name="Normal 2 2 9 2 2 2 2" xfId="13120" xr:uid="{00000000-0005-0000-0000-0000E0330000}"/>
    <cellStyle name="Normal 2 2 9 2 2 2 2 2" xfId="29416" xr:uid="{00000000-0005-0000-0000-0000E1330000}"/>
    <cellStyle name="Normal 2 2 9 2 2 2 3" xfId="21270" xr:uid="{00000000-0005-0000-0000-0000E2330000}"/>
    <cellStyle name="Normal 2 2 9 2 2 3" xfId="7767" xr:uid="{00000000-0005-0000-0000-0000E3330000}"/>
    <cellStyle name="Normal 2 2 9 2 2 3 2" xfId="15913" xr:uid="{00000000-0005-0000-0000-0000E4330000}"/>
    <cellStyle name="Normal 2 2 9 2 2 3 2 2" xfId="32209" xr:uid="{00000000-0005-0000-0000-0000E5330000}"/>
    <cellStyle name="Normal 2 2 9 2 2 3 3" xfId="24063" xr:uid="{00000000-0005-0000-0000-0000E6330000}"/>
    <cellStyle name="Normal 2 2 9 2 2 4" xfId="10614" xr:uid="{00000000-0005-0000-0000-0000E7330000}"/>
    <cellStyle name="Normal 2 2 9 2 2 4 2" xfId="26910" xr:uid="{00000000-0005-0000-0000-0000E8330000}"/>
    <cellStyle name="Normal 2 2 9 2 2 5" xfId="18764" xr:uid="{00000000-0005-0000-0000-0000E9330000}"/>
    <cellStyle name="Normal 2 2 9 2 3" xfId="3756" xr:uid="{00000000-0005-0000-0000-0000EA330000}"/>
    <cellStyle name="Normal 2 2 9 2 3 2" xfId="11902" xr:uid="{00000000-0005-0000-0000-0000EB330000}"/>
    <cellStyle name="Normal 2 2 9 2 3 2 2" xfId="28198" xr:uid="{00000000-0005-0000-0000-0000EC330000}"/>
    <cellStyle name="Normal 2 2 9 2 3 3" xfId="20052" xr:uid="{00000000-0005-0000-0000-0000ED330000}"/>
    <cellStyle name="Normal 2 2 9 2 4" xfId="6357" xr:uid="{00000000-0005-0000-0000-0000EE330000}"/>
    <cellStyle name="Normal 2 2 9 2 4 2" xfId="14503" xr:uid="{00000000-0005-0000-0000-0000EF330000}"/>
    <cellStyle name="Normal 2 2 9 2 4 2 2" xfId="30799" xr:uid="{00000000-0005-0000-0000-0000F0330000}"/>
    <cellStyle name="Normal 2 2 9 2 4 3" xfId="22653" xr:uid="{00000000-0005-0000-0000-0000F1330000}"/>
    <cellStyle name="Normal 2 2 9 2 5" xfId="9204" xr:uid="{00000000-0005-0000-0000-0000F2330000}"/>
    <cellStyle name="Normal 2 2 9 2 5 2" xfId="25500" xr:uid="{00000000-0005-0000-0000-0000F3330000}"/>
    <cellStyle name="Normal 2 2 9 2 6" xfId="17354" xr:uid="{00000000-0005-0000-0000-0000F4330000}"/>
    <cellStyle name="Normal 2 2 9 3" xfId="1763" xr:uid="{00000000-0005-0000-0000-0000F5330000}"/>
    <cellStyle name="Normal 2 2 9 3 2" xfId="4365" xr:uid="{00000000-0005-0000-0000-0000F6330000}"/>
    <cellStyle name="Normal 2 2 9 3 2 2" xfId="12511" xr:uid="{00000000-0005-0000-0000-0000F7330000}"/>
    <cellStyle name="Normal 2 2 9 3 2 2 2" xfId="28807" xr:uid="{00000000-0005-0000-0000-0000F8330000}"/>
    <cellStyle name="Normal 2 2 9 3 2 3" xfId="20661" xr:uid="{00000000-0005-0000-0000-0000F9330000}"/>
    <cellStyle name="Normal 2 2 9 3 3" xfId="7062" xr:uid="{00000000-0005-0000-0000-0000FA330000}"/>
    <cellStyle name="Normal 2 2 9 3 3 2" xfId="15208" xr:uid="{00000000-0005-0000-0000-0000FB330000}"/>
    <cellStyle name="Normal 2 2 9 3 3 2 2" xfId="31504" xr:uid="{00000000-0005-0000-0000-0000FC330000}"/>
    <cellStyle name="Normal 2 2 9 3 3 3" xfId="23358" xr:uid="{00000000-0005-0000-0000-0000FD330000}"/>
    <cellStyle name="Normal 2 2 9 3 4" xfId="9909" xr:uid="{00000000-0005-0000-0000-0000FE330000}"/>
    <cellStyle name="Normal 2 2 9 3 4 2" xfId="26205" xr:uid="{00000000-0005-0000-0000-0000FF330000}"/>
    <cellStyle name="Normal 2 2 9 3 5" xfId="18059" xr:uid="{00000000-0005-0000-0000-000000340000}"/>
    <cellStyle name="Normal 2 2 9 4" xfId="3147" xr:uid="{00000000-0005-0000-0000-000001340000}"/>
    <cellStyle name="Normal 2 2 9 4 2" xfId="11293" xr:uid="{00000000-0005-0000-0000-000002340000}"/>
    <cellStyle name="Normal 2 2 9 4 2 2" xfId="27589" xr:uid="{00000000-0005-0000-0000-000003340000}"/>
    <cellStyle name="Normal 2 2 9 4 3" xfId="19443" xr:uid="{00000000-0005-0000-0000-000004340000}"/>
    <cellStyle name="Normal 2 2 9 5" xfId="5652" xr:uid="{00000000-0005-0000-0000-000005340000}"/>
    <cellStyle name="Normal 2 2 9 5 2" xfId="13798" xr:uid="{00000000-0005-0000-0000-000006340000}"/>
    <cellStyle name="Normal 2 2 9 5 2 2" xfId="30094" xr:uid="{00000000-0005-0000-0000-000007340000}"/>
    <cellStyle name="Normal 2 2 9 5 3" xfId="21948" xr:uid="{00000000-0005-0000-0000-000008340000}"/>
    <cellStyle name="Normal 2 2 9 6" xfId="8499" xr:uid="{00000000-0005-0000-0000-000009340000}"/>
    <cellStyle name="Normal 2 2 9 6 2" xfId="24795" xr:uid="{00000000-0005-0000-0000-00000A340000}"/>
    <cellStyle name="Normal 2 2 9 7" xfId="16649" xr:uid="{00000000-0005-0000-0000-00000B340000}"/>
    <cellStyle name="Normal 2 3" xfId="8" xr:uid="{00000000-0005-0000-0000-00000C340000}"/>
    <cellStyle name="Normal 2 3 10" xfId="716" xr:uid="{00000000-0005-0000-0000-00000D340000}"/>
    <cellStyle name="Normal 2 3 10 2" xfId="2126" xr:uid="{00000000-0005-0000-0000-00000E340000}"/>
    <cellStyle name="Normal 2 3 10 2 2" xfId="4679" xr:uid="{00000000-0005-0000-0000-00000F340000}"/>
    <cellStyle name="Normal 2 3 10 2 2 2" xfId="12825" xr:uid="{00000000-0005-0000-0000-000010340000}"/>
    <cellStyle name="Normal 2 3 10 2 2 2 2" xfId="29121" xr:uid="{00000000-0005-0000-0000-000011340000}"/>
    <cellStyle name="Normal 2 3 10 2 2 3" xfId="20975" xr:uid="{00000000-0005-0000-0000-000012340000}"/>
    <cellStyle name="Normal 2 3 10 2 3" xfId="7425" xr:uid="{00000000-0005-0000-0000-000013340000}"/>
    <cellStyle name="Normal 2 3 10 2 3 2" xfId="15571" xr:uid="{00000000-0005-0000-0000-000014340000}"/>
    <cellStyle name="Normal 2 3 10 2 3 2 2" xfId="31867" xr:uid="{00000000-0005-0000-0000-000015340000}"/>
    <cellStyle name="Normal 2 3 10 2 3 3" xfId="23721" xr:uid="{00000000-0005-0000-0000-000016340000}"/>
    <cellStyle name="Normal 2 3 10 2 4" xfId="10272" xr:uid="{00000000-0005-0000-0000-000017340000}"/>
    <cellStyle name="Normal 2 3 10 2 4 2" xfId="26568" xr:uid="{00000000-0005-0000-0000-000018340000}"/>
    <cellStyle name="Normal 2 3 10 2 5" xfId="18422" xr:uid="{00000000-0005-0000-0000-000019340000}"/>
    <cellStyle name="Normal 2 3 10 3" xfId="3461" xr:uid="{00000000-0005-0000-0000-00001A340000}"/>
    <cellStyle name="Normal 2 3 10 3 2" xfId="11607" xr:uid="{00000000-0005-0000-0000-00001B340000}"/>
    <cellStyle name="Normal 2 3 10 3 2 2" xfId="27903" xr:uid="{00000000-0005-0000-0000-00001C340000}"/>
    <cellStyle name="Normal 2 3 10 3 3" xfId="19757" xr:uid="{00000000-0005-0000-0000-00001D340000}"/>
    <cellStyle name="Normal 2 3 10 4" xfId="6015" xr:uid="{00000000-0005-0000-0000-00001E340000}"/>
    <cellStyle name="Normal 2 3 10 4 2" xfId="14161" xr:uid="{00000000-0005-0000-0000-00001F340000}"/>
    <cellStyle name="Normal 2 3 10 4 2 2" xfId="30457" xr:uid="{00000000-0005-0000-0000-000020340000}"/>
    <cellStyle name="Normal 2 3 10 4 3" xfId="22311" xr:uid="{00000000-0005-0000-0000-000021340000}"/>
    <cellStyle name="Normal 2 3 10 5" xfId="8862" xr:uid="{00000000-0005-0000-0000-000022340000}"/>
    <cellStyle name="Normal 2 3 10 5 2" xfId="25158" xr:uid="{00000000-0005-0000-0000-000023340000}"/>
    <cellStyle name="Normal 2 3 10 6" xfId="17012" xr:uid="{00000000-0005-0000-0000-000024340000}"/>
    <cellStyle name="Normal 2 3 11" xfId="1421" xr:uid="{00000000-0005-0000-0000-000025340000}"/>
    <cellStyle name="Normal 2 3 11 2" xfId="4070" xr:uid="{00000000-0005-0000-0000-000026340000}"/>
    <cellStyle name="Normal 2 3 11 2 2" xfId="12216" xr:uid="{00000000-0005-0000-0000-000027340000}"/>
    <cellStyle name="Normal 2 3 11 2 2 2" xfId="28512" xr:uid="{00000000-0005-0000-0000-000028340000}"/>
    <cellStyle name="Normal 2 3 11 2 3" xfId="20366" xr:uid="{00000000-0005-0000-0000-000029340000}"/>
    <cellStyle name="Normal 2 3 11 3" xfId="6720" xr:uid="{00000000-0005-0000-0000-00002A340000}"/>
    <cellStyle name="Normal 2 3 11 3 2" xfId="14866" xr:uid="{00000000-0005-0000-0000-00002B340000}"/>
    <cellStyle name="Normal 2 3 11 3 2 2" xfId="31162" xr:uid="{00000000-0005-0000-0000-00002C340000}"/>
    <cellStyle name="Normal 2 3 11 3 3" xfId="23016" xr:uid="{00000000-0005-0000-0000-00002D340000}"/>
    <cellStyle name="Normal 2 3 11 4" xfId="9567" xr:uid="{00000000-0005-0000-0000-00002E340000}"/>
    <cellStyle name="Normal 2 3 11 4 2" xfId="25863" xr:uid="{00000000-0005-0000-0000-00002F340000}"/>
    <cellStyle name="Normal 2 3 11 5" xfId="17717" xr:uid="{00000000-0005-0000-0000-000030340000}"/>
    <cellStyle name="Normal 2 3 12" xfId="2852" xr:uid="{00000000-0005-0000-0000-000031340000}"/>
    <cellStyle name="Normal 2 3 12 2" xfId="10998" xr:uid="{00000000-0005-0000-0000-000032340000}"/>
    <cellStyle name="Normal 2 3 12 2 2" xfId="27294" xr:uid="{00000000-0005-0000-0000-000033340000}"/>
    <cellStyle name="Normal 2 3 12 3" xfId="19148" xr:uid="{00000000-0005-0000-0000-000034340000}"/>
    <cellStyle name="Normal 2 3 13" xfId="5310" xr:uid="{00000000-0005-0000-0000-000035340000}"/>
    <cellStyle name="Normal 2 3 13 2" xfId="13456" xr:uid="{00000000-0005-0000-0000-000036340000}"/>
    <cellStyle name="Normal 2 3 13 2 2" xfId="29752" xr:uid="{00000000-0005-0000-0000-000037340000}"/>
    <cellStyle name="Normal 2 3 13 3" xfId="21606" xr:uid="{00000000-0005-0000-0000-000038340000}"/>
    <cellStyle name="Normal 2 3 14" xfId="8157" xr:uid="{00000000-0005-0000-0000-000039340000}"/>
    <cellStyle name="Normal 2 3 14 2" xfId="24453" xr:uid="{00000000-0005-0000-0000-00003A340000}"/>
    <cellStyle name="Normal 2 3 15" xfId="16307" xr:uid="{00000000-0005-0000-0000-00003B340000}"/>
    <cellStyle name="Normal 2 3 2" xfId="13" xr:uid="{00000000-0005-0000-0000-00003C340000}"/>
    <cellStyle name="Normal 2 3 2 10" xfId="357" xr:uid="{00000000-0005-0000-0000-00003D340000}"/>
    <cellStyle name="Normal 2 3 2 10 2" xfId="1063" xr:uid="{00000000-0005-0000-0000-00003E340000}"/>
    <cellStyle name="Normal 2 3 2 10 2 2" xfId="2473" xr:uid="{00000000-0005-0000-0000-00003F340000}"/>
    <cellStyle name="Normal 2 3 2 10 2 2 2" xfId="4978" xr:uid="{00000000-0005-0000-0000-000040340000}"/>
    <cellStyle name="Normal 2 3 2 10 2 2 2 2" xfId="13124" xr:uid="{00000000-0005-0000-0000-000041340000}"/>
    <cellStyle name="Normal 2 3 2 10 2 2 2 2 2" xfId="29420" xr:uid="{00000000-0005-0000-0000-000042340000}"/>
    <cellStyle name="Normal 2 3 2 10 2 2 2 3" xfId="21274" xr:uid="{00000000-0005-0000-0000-000043340000}"/>
    <cellStyle name="Normal 2 3 2 10 2 2 3" xfId="7772" xr:uid="{00000000-0005-0000-0000-000044340000}"/>
    <cellStyle name="Normal 2 3 2 10 2 2 3 2" xfId="15918" xr:uid="{00000000-0005-0000-0000-000045340000}"/>
    <cellStyle name="Normal 2 3 2 10 2 2 3 2 2" xfId="32214" xr:uid="{00000000-0005-0000-0000-000046340000}"/>
    <cellStyle name="Normal 2 3 2 10 2 2 3 3" xfId="24068" xr:uid="{00000000-0005-0000-0000-000047340000}"/>
    <cellStyle name="Normal 2 3 2 10 2 2 4" xfId="10619" xr:uid="{00000000-0005-0000-0000-000048340000}"/>
    <cellStyle name="Normal 2 3 2 10 2 2 4 2" xfId="26915" xr:uid="{00000000-0005-0000-0000-000049340000}"/>
    <cellStyle name="Normal 2 3 2 10 2 2 5" xfId="18769" xr:uid="{00000000-0005-0000-0000-00004A340000}"/>
    <cellStyle name="Normal 2 3 2 10 2 3" xfId="3760" xr:uid="{00000000-0005-0000-0000-00004B340000}"/>
    <cellStyle name="Normal 2 3 2 10 2 3 2" xfId="11906" xr:uid="{00000000-0005-0000-0000-00004C340000}"/>
    <cellStyle name="Normal 2 3 2 10 2 3 2 2" xfId="28202" xr:uid="{00000000-0005-0000-0000-00004D340000}"/>
    <cellStyle name="Normal 2 3 2 10 2 3 3" xfId="20056" xr:uid="{00000000-0005-0000-0000-00004E340000}"/>
    <cellStyle name="Normal 2 3 2 10 2 4" xfId="6362" xr:uid="{00000000-0005-0000-0000-00004F340000}"/>
    <cellStyle name="Normal 2 3 2 10 2 4 2" xfId="14508" xr:uid="{00000000-0005-0000-0000-000050340000}"/>
    <cellStyle name="Normal 2 3 2 10 2 4 2 2" xfId="30804" xr:uid="{00000000-0005-0000-0000-000051340000}"/>
    <cellStyle name="Normal 2 3 2 10 2 4 3" xfId="22658" xr:uid="{00000000-0005-0000-0000-000052340000}"/>
    <cellStyle name="Normal 2 3 2 10 2 5" xfId="9209" xr:uid="{00000000-0005-0000-0000-000053340000}"/>
    <cellStyle name="Normal 2 3 2 10 2 5 2" xfId="25505" xr:uid="{00000000-0005-0000-0000-000054340000}"/>
    <cellStyle name="Normal 2 3 2 10 2 6" xfId="17359" xr:uid="{00000000-0005-0000-0000-000055340000}"/>
    <cellStyle name="Normal 2 3 2 10 3" xfId="1768" xr:uid="{00000000-0005-0000-0000-000056340000}"/>
    <cellStyle name="Normal 2 3 2 10 3 2" xfId="4369" xr:uid="{00000000-0005-0000-0000-000057340000}"/>
    <cellStyle name="Normal 2 3 2 10 3 2 2" xfId="12515" xr:uid="{00000000-0005-0000-0000-000058340000}"/>
    <cellStyle name="Normal 2 3 2 10 3 2 2 2" xfId="28811" xr:uid="{00000000-0005-0000-0000-000059340000}"/>
    <cellStyle name="Normal 2 3 2 10 3 2 3" xfId="20665" xr:uid="{00000000-0005-0000-0000-00005A340000}"/>
    <cellStyle name="Normal 2 3 2 10 3 3" xfId="7067" xr:uid="{00000000-0005-0000-0000-00005B340000}"/>
    <cellStyle name="Normal 2 3 2 10 3 3 2" xfId="15213" xr:uid="{00000000-0005-0000-0000-00005C340000}"/>
    <cellStyle name="Normal 2 3 2 10 3 3 2 2" xfId="31509" xr:uid="{00000000-0005-0000-0000-00005D340000}"/>
    <cellStyle name="Normal 2 3 2 10 3 3 3" xfId="23363" xr:uid="{00000000-0005-0000-0000-00005E340000}"/>
    <cellStyle name="Normal 2 3 2 10 3 4" xfId="9914" xr:uid="{00000000-0005-0000-0000-00005F340000}"/>
    <cellStyle name="Normal 2 3 2 10 3 4 2" xfId="26210" xr:uid="{00000000-0005-0000-0000-000060340000}"/>
    <cellStyle name="Normal 2 3 2 10 3 5" xfId="18064" xr:uid="{00000000-0005-0000-0000-000061340000}"/>
    <cellStyle name="Normal 2 3 2 10 4" xfId="3151" xr:uid="{00000000-0005-0000-0000-000062340000}"/>
    <cellStyle name="Normal 2 3 2 10 4 2" xfId="11297" xr:uid="{00000000-0005-0000-0000-000063340000}"/>
    <cellStyle name="Normal 2 3 2 10 4 2 2" xfId="27593" xr:uid="{00000000-0005-0000-0000-000064340000}"/>
    <cellStyle name="Normal 2 3 2 10 4 3" xfId="19447" xr:uid="{00000000-0005-0000-0000-000065340000}"/>
    <cellStyle name="Normal 2 3 2 10 5" xfId="5657" xr:uid="{00000000-0005-0000-0000-000066340000}"/>
    <cellStyle name="Normal 2 3 2 10 5 2" xfId="13803" xr:uid="{00000000-0005-0000-0000-000067340000}"/>
    <cellStyle name="Normal 2 3 2 10 5 2 2" xfId="30099" xr:uid="{00000000-0005-0000-0000-000068340000}"/>
    <cellStyle name="Normal 2 3 2 10 5 3" xfId="21953" xr:uid="{00000000-0005-0000-0000-000069340000}"/>
    <cellStyle name="Normal 2 3 2 10 6" xfId="8504" xr:uid="{00000000-0005-0000-0000-00006A340000}"/>
    <cellStyle name="Normal 2 3 2 10 6 2" xfId="24800" xr:uid="{00000000-0005-0000-0000-00006B340000}"/>
    <cellStyle name="Normal 2 3 2 10 7" xfId="16654" xr:uid="{00000000-0005-0000-0000-00006C340000}"/>
    <cellStyle name="Normal 2 3 2 11" xfId="699" xr:uid="{00000000-0005-0000-0000-00006D340000}"/>
    <cellStyle name="Normal 2 3 2 11 2" xfId="700" xr:uid="{00000000-0005-0000-0000-00006E340000}"/>
    <cellStyle name="Normal 2 3 2 11 2 2" xfId="701" xr:uid="{00000000-0005-0000-0000-00006F340000}"/>
    <cellStyle name="Normal 2 3 2 11 2 2 2" xfId="702" xr:uid="{00000000-0005-0000-0000-000070340000}"/>
    <cellStyle name="Normal 2 3 2 11 2 2 2 2" xfId="703" xr:uid="{00000000-0005-0000-0000-000071340000}"/>
    <cellStyle name="Normal 2 3 2 11 2 2 2 2 2" xfId="705" xr:uid="{00000000-0005-0000-0000-000072340000}"/>
    <cellStyle name="Normal 2 3 2 11 2 2 2 2 2 2" xfId="706" xr:uid="{00000000-0005-0000-0000-000073340000}"/>
    <cellStyle name="Normal 2 3 2 11 2 2 2 2 2 2 2" xfId="712" xr:uid="{00000000-0005-0000-0000-000074340000}"/>
    <cellStyle name="Normal 2 3 2 11 2 2 2 2 2 2 2 2" xfId="1417" xr:uid="{00000000-0005-0000-0000-000075340000}"/>
    <cellStyle name="Normal 2 3 2 11 2 2 2 2 2 2 2 2 2" xfId="2827" xr:uid="{00000000-0005-0000-0000-000076340000}"/>
    <cellStyle name="Normal 2 3 2 11 2 2 2 2 2 2 2 2 2 2" xfId="5285" xr:uid="{00000000-0005-0000-0000-000077340000}"/>
    <cellStyle name="Normal 2 3 2 11 2 2 2 2 2 2 2 2 2 2 2" xfId="13431" xr:uid="{00000000-0005-0000-0000-000078340000}"/>
    <cellStyle name="Normal 2 3 2 11 2 2 2 2 2 2 2 2 2 2 2 2" xfId="29727" xr:uid="{00000000-0005-0000-0000-000079340000}"/>
    <cellStyle name="Normal 2 3 2 11 2 2 2 2 2 2 2 2 2 2 3" xfId="21581" xr:uid="{00000000-0005-0000-0000-00007A340000}"/>
    <cellStyle name="Normal 2 3 2 11 2 2 2 2 2 2 2 2 2 3" xfId="8126" xr:uid="{00000000-0005-0000-0000-00007B340000}"/>
    <cellStyle name="Normal 2 3 2 11 2 2 2 2 2 2 2 2 2 3 2" xfId="16272" xr:uid="{00000000-0005-0000-0000-00007C340000}"/>
    <cellStyle name="Normal 2 3 2 11 2 2 2 2 2 2 2 2 2 3 2 2" xfId="32568" xr:uid="{00000000-0005-0000-0000-00007D340000}"/>
    <cellStyle name="Normal 2 3 2 11 2 2 2 2 2 2 2 2 2 3 3" xfId="24422" xr:uid="{00000000-0005-0000-0000-00007E340000}"/>
    <cellStyle name="Normal 2 3 2 11 2 2 2 2 2 2 2 2 2 4" xfId="10973" xr:uid="{00000000-0005-0000-0000-00007F340000}"/>
    <cellStyle name="Normal 2 3 2 11 2 2 2 2 2 2 2 2 2 4 2" xfId="27269" xr:uid="{00000000-0005-0000-0000-000080340000}"/>
    <cellStyle name="Normal 2 3 2 11 2 2 2 2 2 2 2 2 2 5" xfId="19123" xr:uid="{00000000-0005-0000-0000-000081340000}"/>
    <cellStyle name="Normal 2 3 2 11 2 2 2 2 2 2 2 2 3" xfId="4067" xr:uid="{00000000-0005-0000-0000-000082340000}"/>
    <cellStyle name="Normal 2 3 2 11 2 2 2 2 2 2 2 2 3 2" xfId="12213" xr:uid="{00000000-0005-0000-0000-000083340000}"/>
    <cellStyle name="Normal 2 3 2 11 2 2 2 2 2 2 2 2 3 2 2" xfId="28509" xr:uid="{00000000-0005-0000-0000-000084340000}"/>
    <cellStyle name="Normal 2 3 2 11 2 2 2 2 2 2 2 2 3 3" xfId="20363" xr:uid="{00000000-0005-0000-0000-000085340000}"/>
    <cellStyle name="Normal 2 3 2 11 2 2 2 2 2 2 2 2 4" xfId="6716" xr:uid="{00000000-0005-0000-0000-000086340000}"/>
    <cellStyle name="Normal 2 3 2 11 2 2 2 2 2 2 2 2 4 2" xfId="14862" xr:uid="{00000000-0005-0000-0000-000087340000}"/>
    <cellStyle name="Normal 2 3 2 11 2 2 2 2 2 2 2 2 4 2 2" xfId="31158" xr:uid="{00000000-0005-0000-0000-000088340000}"/>
    <cellStyle name="Normal 2 3 2 11 2 2 2 2 2 2 2 2 4 3" xfId="23012" xr:uid="{00000000-0005-0000-0000-000089340000}"/>
    <cellStyle name="Normal 2 3 2 11 2 2 2 2 2 2 2 2 5" xfId="9563" xr:uid="{00000000-0005-0000-0000-00008A340000}"/>
    <cellStyle name="Normal 2 3 2 11 2 2 2 2 2 2 2 2 5 2" xfId="25859" xr:uid="{00000000-0005-0000-0000-00008B340000}"/>
    <cellStyle name="Normal 2 3 2 11 2 2 2 2 2 2 2 2 6" xfId="17713" xr:uid="{00000000-0005-0000-0000-00008C340000}"/>
    <cellStyle name="Normal 2 3 2 11 2 2 2 2 2 2 2 3" xfId="2122" xr:uid="{00000000-0005-0000-0000-00008D340000}"/>
    <cellStyle name="Normal 2 3 2 11 2 2 2 2 2 2 2 3 2" xfId="4676" xr:uid="{00000000-0005-0000-0000-00008E340000}"/>
    <cellStyle name="Normal 2 3 2 11 2 2 2 2 2 2 2 3 2 2" xfId="12822" xr:uid="{00000000-0005-0000-0000-00008F340000}"/>
    <cellStyle name="Normal 2 3 2 11 2 2 2 2 2 2 2 3 2 2 2" xfId="29118" xr:uid="{00000000-0005-0000-0000-000090340000}"/>
    <cellStyle name="Normal 2 3 2 11 2 2 2 2 2 2 2 3 2 3" xfId="20972" xr:uid="{00000000-0005-0000-0000-000091340000}"/>
    <cellStyle name="Normal 2 3 2 11 2 2 2 2 2 2 2 3 3" xfId="7421" xr:uid="{00000000-0005-0000-0000-000092340000}"/>
    <cellStyle name="Normal 2 3 2 11 2 2 2 2 2 2 2 3 3 2" xfId="15567" xr:uid="{00000000-0005-0000-0000-000093340000}"/>
    <cellStyle name="Normal 2 3 2 11 2 2 2 2 2 2 2 3 3 2 2" xfId="31863" xr:uid="{00000000-0005-0000-0000-000094340000}"/>
    <cellStyle name="Normal 2 3 2 11 2 2 2 2 2 2 2 3 3 3" xfId="23717" xr:uid="{00000000-0005-0000-0000-000095340000}"/>
    <cellStyle name="Normal 2 3 2 11 2 2 2 2 2 2 2 3 4" xfId="10268" xr:uid="{00000000-0005-0000-0000-000096340000}"/>
    <cellStyle name="Normal 2 3 2 11 2 2 2 2 2 2 2 3 4 2" xfId="26564" xr:uid="{00000000-0005-0000-0000-000097340000}"/>
    <cellStyle name="Normal 2 3 2 11 2 2 2 2 2 2 2 3 5" xfId="18418" xr:uid="{00000000-0005-0000-0000-000098340000}"/>
    <cellStyle name="Normal 2 3 2 11 2 2 2 2 2 2 2 4" xfId="3458" xr:uid="{00000000-0005-0000-0000-000099340000}"/>
    <cellStyle name="Normal 2 3 2 11 2 2 2 2 2 2 2 4 2" xfId="11604" xr:uid="{00000000-0005-0000-0000-00009A340000}"/>
    <cellStyle name="Normal 2 3 2 11 2 2 2 2 2 2 2 4 2 2" xfId="27900" xr:uid="{00000000-0005-0000-0000-00009B340000}"/>
    <cellStyle name="Normal 2 3 2 11 2 2 2 2 2 2 2 4 3" xfId="19754" xr:uid="{00000000-0005-0000-0000-00009C340000}"/>
    <cellStyle name="Normal 2 3 2 11 2 2 2 2 2 2 2 5" xfId="6011" xr:uid="{00000000-0005-0000-0000-00009D340000}"/>
    <cellStyle name="Normal 2 3 2 11 2 2 2 2 2 2 2 5 2" xfId="14157" xr:uid="{00000000-0005-0000-0000-00009E340000}"/>
    <cellStyle name="Normal 2 3 2 11 2 2 2 2 2 2 2 5 2 2" xfId="30453" xr:uid="{00000000-0005-0000-0000-00009F340000}"/>
    <cellStyle name="Normal 2 3 2 11 2 2 2 2 2 2 2 5 3" xfId="22307" xr:uid="{00000000-0005-0000-0000-0000A0340000}"/>
    <cellStyle name="Normal 2 3 2 11 2 2 2 2 2 2 2 6" xfId="8858" xr:uid="{00000000-0005-0000-0000-0000A1340000}"/>
    <cellStyle name="Normal 2 3 2 11 2 2 2 2 2 2 2 6 2" xfId="25154" xr:uid="{00000000-0005-0000-0000-0000A2340000}"/>
    <cellStyle name="Normal 2 3 2 11 2 2 2 2 2 2 2 7" xfId="17008" xr:uid="{00000000-0005-0000-0000-0000A3340000}"/>
    <cellStyle name="Normal 2 3 2 11 2 2 2 2 2 2 3" xfId="1411" xr:uid="{00000000-0005-0000-0000-0000A4340000}"/>
    <cellStyle name="Normal 2 3 2 11 2 2 2 2 2 2 3 2" xfId="2821" xr:uid="{00000000-0005-0000-0000-0000A5340000}"/>
    <cellStyle name="Normal 2 3 2 11 2 2 2 2 2 2 3 2 2" xfId="5279" xr:uid="{00000000-0005-0000-0000-0000A6340000}"/>
    <cellStyle name="Normal 2 3 2 11 2 2 2 2 2 2 3 2 2 2" xfId="13425" xr:uid="{00000000-0005-0000-0000-0000A7340000}"/>
    <cellStyle name="Normal 2 3 2 11 2 2 2 2 2 2 3 2 2 2 2" xfId="29721" xr:uid="{00000000-0005-0000-0000-0000A8340000}"/>
    <cellStyle name="Normal 2 3 2 11 2 2 2 2 2 2 3 2 2 3" xfId="21575" xr:uid="{00000000-0005-0000-0000-0000A9340000}"/>
    <cellStyle name="Normal 2 3 2 11 2 2 2 2 2 2 3 2 3" xfId="8120" xr:uid="{00000000-0005-0000-0000-0000AA340000}"/>
    <cellStyle name="Normal 2 3 2 11 2 2 2 2 2 2 3 2 3 2" xfId="16266" xr:uid="{00000000-0005-0000-0000-0000AB340000}"/>
    <cellStyle name="Normal 2 3 2 11 2 2 2 2 2 2 3 2 3 2 2" xfId="32562" xr:uid="{00000000-0005-0000-0000-0000AC340000}"/>
    <cellStyle name="Normal 2 3 2 11 2 2 2 2 2 2 3 2 3 3" xfId="24416" xr:uid="{00000000-0005-0000-0000-0000AD340000}"/>
    <cellStyle name="Normal 2 3 2 11 2 2 2 2 2 2 3 2 4" xfId="10967" xr:uid="{00000000-0005-0000-0000-0000AE340000}"/>
    <cellStyle name="Normal 2 3 2 11 2 2 2 2 2 2 3 2 4 2" xfId="27263" xr:uid="{00000000-0005-0000-0000-0000AF340000}"/>
    <cellStyle name="Normal 2 3 2 11 2 2 2 2 2 2 3 2 5" xfId="19117" xr:uid="{00000000-0005-0000-0000-0000B0340000}"/>
    <cellStyle name="Normal 2 3 2 11 2 2 2 2 2 2 3 3" xfId="4061" xr:uid="{00000000-0005-0000-0000-0000B1340000}"/>
    <cellStyle name="Normal 2 3 2 11 2 2 2 2 2 2 3 3 2" xfId="12207" xr:uid="{00000000-0005-0000-0000-0000B2340000}"/>
    <cellStyle name="Normal 2 3 2 11 2 2 2 2 2 2 3 3 2 2" xfId="28503" xr:uid="{00000000-0005-0000-0000-0000B3340000}"/>
    <cellStyle name="Normal 2 3 2 11 2 2 2 2 2 2 3 3 3" xfId="20357" xr:uid="{00000000-0005-0000-0000-0000B4340000}"/>
    <cellStyle name="Normal 2 3 2 11 2 2 2 2 2 2 3 4" xfId="6710" xr:uid="{00000000-0005-0000-0000-0000B5340000}"/>
    <cellStyle name="Normal 2 3 2 11 2 2 2 2 2 2 3 4 2" xfId="14856" xr:uid="{00000000-0005-0000-0000-0000B6340000}"/>
    <cellStyle name="Normal 2 3 2 11 2 2 2 2 2 2 3 4 2 2" xfId="31152" xr:uid="{00000000-0005-0000-0000-0000B7340000}"/>
    <cellStyle name="Normal 2 3 2 11 2 2 2 2 2 2 3 4 3" xfId="23006" xr:uid="{00000000-0005-0000-0000-0000B8340000}"/>
    <cellStyle name="Normal 2 3 2 11 2 2 2 2 2 2 3 5" xfId="9557" xr:uid="{00000000-0005-0000-0000-0000B9340000}"/>
    <cellStyle name="Normal 2 3 2 11 2 2 2 2 2 2 3 5 2" xfId="25853" xr:uid="{00000000-0005-0000-0000-0000BA340000}"/>
    <cellStyle name="Normal 2 3 2 11 2 2 2 2 2 2 3 6" xfId="17707" xr:uid="{00000000-0005-0000-0000-0000BB340000}"/>
    <cellStyle name="Normal 2 3 2 11 2 2 2 2 2 2 4" xfId="2116" xr:uid="{00000000-0005-0000-0000-0000BC340000}"/>
    <cellStyle name="Normal 2 3 2 11 2 2 2 2 2 2 4 2" xfId="4670" xr:uid="{00000000-0005-0000-0000-0000BD340000}"/>
    <cellStyle name="Normal 2 3 2 11 2 2 2 2 2 2 4 2 2" xfId="12816" xr:uid="{00000000-0005-0000-0000-0000BE340000}"/>
    <cellStyle name="Normal 2 3 2 11 2 2 2 2 2 2 4 2 2 2" xfId="29112" xr:uid="{00000000-0005-0000-0000-0000BF340000}"/>
    <cellStyle name="Normal 2 3 2 11 2 2 2 2 2 2 4 2 3" xfId="20966" xr:uid="{00000000-0005-0000-0000-0000C0340000}"/>
    <cellStyle name="Normal 2 3 2 11 2 2 2 2 2 2 4 3" xfId="7415" xr:uid="{00000000-0005-0000-0000-0000C1340000}"/>
    <cellStyle name="Normal 2 3 2 11 2 2 2 2 2 2 4 3 2" xfId="15561" xr:uid="{00000000-0005-0000-0000-0000C2340000}"/>
    <cellStyle name="Normal 2 3 2 11 2 2 2 2 2 2 4 3 2 2" xfId="31857" xr:uid="{00000000-0005-0000-0000-0000C3340000}"/>
    <cellStyle name="Normal 2 3 2 11 2 2 2 2 2 2 4 3 3" xfId="23711" xr:uid="{00000000-0005-0000-0000-0000C4340000}"/>
    <cellStyle name="Normal 2 3 2 11 2 2 2 2 2 2 4 4" xfId="10262" xr:uid="{00000000-0005-0000-0000-0000C5340000}"/>
    <cellStyle name="Normal 2 3 2 11 2 2 2 2 2 2 4 4 2" xfId="26558" xr:uid="{00000000-0005-0000-0000-0000C6340000}"/>
    <cellStyle name="Normal 2 3 2 11 2 2 2 2 2 2 4 5" xfId="18412" xr:uid="{00000000-0005-0000-0000-0000C7340000}"/>
    <cellStyle name="Normal 2 3 2 11 2 2 2 2 2 2 5" xfId="3452" xr:uid="{00000000-0005-0000-0000-0000C8340000}"/>
    <cellStyle name="Normal 2 3 2 11 2 2 2 2 2 2 5 2" xfId="11598" xr:uid="{00000000-0005-0000-0000-0000C9340000}"/>
    <cellStyle name="Normal 2 3 2 11 2 2 2 2 2 2 5 2 2" xfId="27894" xr:uid="{00000000-0005-0000-0000-0000CA340000}"/>
    <cellStyle name="Normal 2 3 2 11 2 2 2 2 2 2 5 3" xfId="19748" xr:uid="{00000000-0005-0000-0000-0000CB340000}"/>
    <cellStyle name="Normal 2 3 2 11 2 2 2 2 2 2 6" xfId="6005" xr:uid="{00000000-0005-0000-0000-0000CC340000}"/>
    <cellStyle name="Normal 2 3 2 11 2 2 2 2 2 2 6 2" xfId="14151" xr:uid="{00000000-0005-0000-0000-0000CD340000}"/>
    <cellStyle name="Normal 2 3 2 11 2 2 2 2 2 2 6 2 2" xfId="30447" xr:uid="{00000000-0005-0000-0000-0000CE340000}"/>
    <cellStyle name="Normal 2 3 2 11 2 2 2 2 2 2 6 3" xfId="22301" xr:uid="{00000000-0005-0000-0000-0000CF340000}"/>
    <cellStyle name="Normal 2 3 2 11 2 2 2 2 2 2 7" xfId="8852" xr:uid="{00000000-0005-0000-0000-0000D0340000}"/>
    <cellStyle name="Normal 2 3 2 11 2 2 2 2 2 2 7 2" xfId="25148" xr:uid="{00000000-0005-0000-0000-0000D1340000}"/>
    <cellStyle name="Normal 2 3 2 11 2 2 2 2 2 2 8" xfId="17002" xr:uid="{00000000-0005-0000-0000-0000D2340000}"/>
    <cellStyle name="Normal 2 3 2 11 2 2 2 2 2 3" xfId="1410" xr:uid="{00000000-0005-0000-0000-0000D3340000}"/>
    <cellStyle name="Normal 2 3 2 11 2 2 2 2 2 3 2" xfId="2820" xr:uid="{00000000-0005-0000-0000-0000D4340000}"/>
    <cellStyle name="Normal 2 3 2 11 2 2 2 2 2 3 2 2" xfId="5278" xr:uid="{00000000-0005-0000-0000-0000D5340000}"/>
    <cellStyle name="Normal 2 3 2 11 2 2 2 2 2 3 2 2 2" xfId="13424" xr:uid="{00000000-0005-0000-0000-0000D6340000}"/>
    <cellStyle name="Normal 2 3 2 11 2 2 2 2 2 3 2 2 2 2" xfId="29720" xr:uid="{00000000-0005-0000-0000-0000D7340000}"/>
    <cellStyle name="Normal 2 3 2 11 2 2 2 2 2 3 2 2 3" xfId="21574" xr:uid="{00000000-0005-0000-0000-0000D8340000}"/>
    <cellStyle name="Normal 2 3 2 11 2 2 2 2 2 3 2 3" xfId="8119" xr:uid="{00000000-0005-0000-0000-0000D9340000}"/>
    <cellStyle name="Normal 2 3 2 11 2 2 2 2 2 3 2 3 2" xfId="16265" xr:uid="{00000000-0005-0000-0000-0000DA340000}"/>
    <cellStyle name="Normal 2 3 2 11 2 2 2 2 2 3 2 3 2 2" xfId="32561" xr:uid="{00000000-0005-0000-0000-0000DB340000}"/>
    <cellStyle name="Normal 2 3 2 11 2 2 2 2 2 3 2 3 3" xfId="24415" xr:uid="{00000000-0005-0000-0000-0000DC340000}"/>
    <cellStyle name="Normal 2 3 2 11 2 2 2 2 2 3 2 4" xfId="10966" xr:uid="{00000000-0005-0000-0000-0000DD340000}"/>
    <cellStyle name="Normal 2 3 2 11 2 2 2 2 2 3 2 4 2" xfId="27262" xr:uid="{00000000-0005-0000-0000-0000DE340000}"/>
    <cellStyle name="Normal 2 3 2 11 2 2 2 2 2 3 2 5" xfId="19116" xr:uid="{00000000-0005-0000-0000-0000DF340000}"/>
    <cellStyle name="Normal 2 3 2 11 2 2 2 2 2 3 3" xfId="4060" xr:uid="{00000000-0005-0000-0000-0000E0340000}"/>
    <cellStyle name="Normal 2 3 2 11 2 2 2 2 2 3 3 2" xfId="12206" xr:uid="{00000000-0005-0000-0000-0000E1340000}"/>
    <cellStyle name="Normal 2 3 2 11 2 2 2 2 2 3 3 2 2" xfId="28502" xr:uid="{00000000-0005-0000-0000-0000E2340000}"/>
    <cellStyle name="Normal 2 3 2 11 2 2 2 2 2 3 3 3" xfId="20356" xr:uid="{00000000-0005-0000-0000-0000E3340000}"/>
    <cellStyle name="Normal 2 3 2 11 2 2 2 2 2 3 4" xfId="6709" xr:uid="{00000000-0005-0000-0000-0000E4340000}"/>
    <cellStyle name="Normal 2 3 2 11 2 2 2 2 2 3 4 2" xfId="14855" xr:uid="{00000000-0005-0000-0000-0000E5340000}"/>
    <cellStyle name="Normal 2 3 2 11 2 2 2 2 2 3 4 2 2" xfId="31151" xr:uid="{00000000-0005-0000-0000-0000E6340000}"/>
    <cellStyle name="Normal 2 3 2 11 2 2 2 2 2 3 4 3" xfId="23005" xr:uid="{00000000-0005-0000-0000-0000E7340000}"/>
    <cellStyle name="Normal 2 3 2 11 2 2 2 2 2 3 5" xfId="9556" xr:uid="{00000000-0005-0000-0000-0000E8340000}"/>
    <cellStyle name="Normal 2 3 2 11 2 2 2 2 2 3 5 2" xfId="25852" xr:uid="{00000000-0005-0000-0000-0000E9340000}"/>
    <cellStyle name="Normal 2 3 2 11 2 2 2 2 2 3 6" xfId="17706" xr:uid="{00000000-0005-0000-0000-0000EA340000}"/>
    <cellStyle name="Normal 2 3 2 11 2 2 2 2 2 4" xfId="2115" xr:uid="{00000000-0005-0000-0000-0000EB340000}"/>
    <cellStyle name="Normal 2 3 2 11 2 2 2 2 2 4 2" xfId="4669" xr:uid="{00000000-0005-0000-0000-0000EC340000}"/>
    <cellStyle name="Normal 2 3 2 11 2 2 2 2 2 4 2 2" xfId="12815" xr:uid="{00000000-0005-0000-0000-0000ED340000}"/>
    <cellStyle name="Normal 2 3 2 11 2 2 2 2 2 4 2 2 2" xfId="29111" xr:uid="{00000000-0005-0000-0000-0000EE340000}"/>
    <cellStyle name="Normal 2 3 2 11 2 2 2 2 2 4 2 3" xfId="20965" xr:uid="{00000000-0005-0000-0000-0000EF340000}"/>
    <cellStyle name="Normal 2 3 2 11 2 2 2 2 2 4 3" xfId="7414" xr:uid="{00000000-0005-0000-0000-0000F0340000}"/>
    <cellStyle name="Normal 2 3 2 11 2 2 2 2 2 4 3 2" xfId="15560" xr:uid="{00000000-0005-0000-0000-0000F1340000}"/>
    <cellStyle name="Normal 2 3 2 11 2 2 2 2 2 4 3 2 2" xfId="31856" xr:uid="{00000000-0005-0000-0000-0000F2340000}"/>
    <cellStyle name="Normal 2 3 2 11 2 2 2 2 2 4 3 3" xfId="23710" xr:uid="{00000000-0005-0000-0000-0000F3340000}"/>
    <cellStyle name="Normal 2 3 2 11 2 2 2 2 2 4 4" xfId="10261" xr:uid="{00000000-0005-0000-0000-0000F4340000}"/>
    <cellStyle name="Normal 2 3 2 11 2 2 2 2 2 4 4 2" xfId="26557" xr:uid="{00000000-0005-0000-0000-0000F5340000}"/>
    <cellStyle name="Normal 2 3 2 11 2 2 2 2 2 4 5" xfId="18411" xr:uid="{00000000-0005-0000-0000-0000F6340000}"/>
    <cellStyle name="Normal 2 3 2 11 2 2 2 2 2 5" xfId="3451" xr:uid="{00000000-0005-0000-0000-0000F7340000}"/>
    <cellStyle name="Normal 2 3 2 11 2 2 2 2 2 5 2" xfId="11597" xr:uid="{00000000-0005-0000-0000-0000F8340000}"/>
    <cellStyle name="Normal 2 3 2 11 2 2 2 2 2 5 2 2" xfId="27893" xr:uid="{00000000-0005-0000-0000-0000F9340000}"/>
    <cellStyle name="Normal 2 3 2 11 2 2 2 2 2 5 3" xfId="19747" xr:uid="{00000000-0005-0000-0000-0000FA340000}"/>
    <cellStyle name="Normal 2 3 2 11 2 2 2 2 2 6" xfId="6004" xr:uid="{00000000-0005-0000-0000-0000FB340000}"/>
    <cellStyle name="Normal 2 3 2 11 2 2 2 2 2 6 2" xfId="14150" xr:uid="{00000000-0005-0000-0000-0000FC340000}"/>
    <cellStyle name="Normal 2 3 2 11 2 2 2 2 2 6 2 2" xfId="30446" xr:uid="{00000000-0005-0000-0000-0000FD340000}"/>
    <cellStyle name="Normal 2 3 2 11 2 2 2 2 2 6 3" xfId="22300" xr:uid="{00000000-0005-0000-0000-0000FE340000}"/>
    <cellStyle name="Normal 2 3 2 11 2 2 2 2 2 7" xfId="8851" xr:uid="{00000000-0005-0000-0000-0000FF340000}"/>
    <cellStyle name="Normal 2 3 2 11 2 2 2 2 2 7 2" xfId="25147" xr:uid="{00000000-0005-0000-0000-000000350000}"/>
    <cellStyle name="Normal 2 3 2 11 2 2 2 2 2 8" xfId="17001" xr:uid="{00000000-0005-0000-0000-000001350000}"/>
    <cellStyle name="Normal 2 3 2 11 2 2 2 2 3" xfId="1409" xr:uid="{00000000-0005-0000-0000-000002350000}"/>
    <cellStyle name="Normal 2 3 2 11 2 2 2 2 3 2" xfId="2819" xr:uid="{00000000-0005-0000-0000-000003350000}"/>
    <cellStyle name="Normal 2 3 2 11 2 2 2 2 3 2 2" xfId="5277" xr:uid="{00000000-0005-0000-0000-000004350000}"/>
    <cellStyle name="Normal 2 3 2 11 2 2 2 2 3 2 2 2" xfId="13423" xr:uid="{00000000-0005-0000-0000-000005350000}"/>
    <cellStyle name="Normal 2 3 2 11 2 2 2 2 3 2 2 2 2" xfId="29719" xr:uid="{00000000-0005-0000-0000-000006350000}"/>
    <cellStyle name="Normal 2 3 2 11 2 2 2 2 3 2 2 3" xfId="21573" xr:uid="{00000000-0005-0000-0000-000007350000}"/>
    <cellStyle name="Normal 2 3 2 11 2 2 2 2 3 2 3" xfId="8118" xr:uid="{00000000-0005-0000-0000-000008350000}"/>
    <cellStyle name="Normal 2 3 2 11 2 2 2 2 3 2 3 2" xfId="16264" xr:uid="{00000000-0005-0000-0000-000009350000}"/>
    <cellStyle name="Normal 2 3 2 11 2 2 2 2 3 2 3 2 2" xfId="32560" xr:uid="{00000000-0005-0000-0000-00000A350000}"/>
    <cellStyle name="Normal 2 3 2 11 2 2 2 2 3 2 3 3" xfId="24414" xr:uid="{00000000-0005-0000-0000-00000B350000}"/>
    <cellStyle name="Normal 2 3 2 11 2 2 2 2 3 2 4" xfId="10965" xr:uid="{00000000-0005-0000-0000-00000C350000}"/>
    <cellStyle name="Normal 2 3 2 11 2 2 2 2 3 2 4 2" xfId="27261" xr:uid="{00000000-0005-0000-0000-00000D350000}"/>
    <cellStyle name="Normal 2 3 2 11 2 2 2 2 3 2 5" xfId="19115" xr:uid="{00000000-0005-0000-0000-00000E350000}"/>
    <cellStyle name="Normal 2 3 2 11 2 2 2 2 3 3" xfId="4059" xr:uid="{00000000-0005-0000-0000-00000F350000}"/>
    <cellStyle name="Normal 2 3 2 11 2 2 2 2 3 3 2" xfId="12205" xr:uid="{00000000-0005-0000-0000-000010350000}"/>
    <cellStyle name="Normal 2 3 2 11 2 2 2 2 3 3 2 2" xfId="28501" xr:uid="{00000000-0005-0000-0000-000011350000}"/>
    <cellStyle name="Normal 2 3 2 11 2 2 2 2 3 3 3" xfId="20355" xr:uid="{00000000-0005-0000-0000-000012350000}"/>
    <cellStyle name="Normal 2 3 2 11 2 2 2 2 3 4" xfId="6708" xr:uid="{00000000-0005-0000-0000-000013350000}"/>
    <cellStyle name="Normal 2 3 2 11 2 2 2 2 3 4 2" xfId="14854" xr:uid="{00000000-0005-0000-0000-000014350000}"/>
    <cellStyle name="Normal 2 3 2 11 2 2 2 2 3 4 2 2" xfId="31150" xr:uid="{00000000-0005-0000-0000-000015350000}"/>
    <cellStyle name="Normal 2 3 2 11 2 2 2 2 3 4 3" xfId="23004" xr:uid="{00000000-0005-0000-0000-000016350000}"/>
    <cellStyle name="Normal 2 3 2 11 2 2 2 2 3 5" xfId="9555" xr:uid="{00000000-0005-0000-0000-000017350000}"/>
    <cellStyle name="Normal 2 3 2 11 2 2 2 2 3 5 2" xfId="25851" xr:uid="{00000000-0005-0000-0000-000018350000}"/>
    <cellStyle name="Normal 2 3 2 11 2 2 2 2 3 6" xfId="17705" xr:uid="{00000000-0005-0000-0000-000019350000}"/>
    <cellStyle name="Normal 2 3 2 11 2 2 2 2 4" xfId="2114" xr:uid="{00000000-0005-0000-0000-00001A350000}"/>
    <cellStyle name="Normal 2 3 2 11 2 2 2 2 4 2" xfId="4668" xr:uid="{00000000-0005-0000-0000-00001B350000}"/>
    <cellStyle name="Normal 2 3 2 11 2 2 2 2 4 2 2" xfId="12814" xr:uid="{00000000-0005-0000-0000-00001C350000}"/>
    <cellStyle name="Normal 2 3 2 11 2 2 2 2 4 2 2 2" xfId="29110" xr:uid="{00000000-0005-0000-0000-00001D350000}"/>
    <cellStyle name="Normal 2 3 2 11 2 2 2 2 4 2 3" xfId="20964" xr:uid="{00000000-0005-0000-0000-00001E350000}"/>
    <cellStyle name="Normal 2 3 2 11 2 2 2 2 4 3" xfId="7413" xr:uid="{00000000-0005-0000-0000-00001F350000}"/>
    <cellStyle name="Normal 2 3 2 11 2 2 2 2 4 3 2" xfId="15559" xr:uid="{00000000-0005-0000-0000-000020350000}"/>
    <cellStyle name="Normal 2 3 2 11 2 2 2 2 4 3 2 2" xfId="31855" xr:uid="{00000000-0005-0000-0000-000021350000}"/>
    <cellStyle name="Normal 2 3 2 11 2 2 2 2 4 3 3" xfId="23709" xr:uid="{00000000-0005-0000-0000-000022350000}"/>
    <cellStyle name="Normal 2 3 2 11 2 2 2 2 4 4" xfId="10260" xr:uid="{00000000-0005-0000-0000-000023350000}"/>
    <cellStyle name="Normal 2 3 2 11 2 2 2 2 4 4 2" xfId="26556" xr:uid="{00000000-0005-0000-0000-000024350000}"/>
    <cellStyle name="Normal 2 3 2 11 2 2 2 2 4 5" xfId="18410" xr:uid="{00000000-0005-0000-0000-000025350000}"/>
    <cellStyle name="Normal 2 3 2 11 2 2 2 2 5" xfId="3450" xr:uid="{00000000-0005-0000-0000-000026350000}"/>
    <cellStyle name="Normal 2 3 2 11 2 2 2 2 5 2" xfId="11596" xr:uid="{00000000-0005-0000-0000-000027350000}"/>
    <cellStyle name="Normal 2 3 2 11 2 2 2 2 5 2 2" xfId="27892" xr:uid="{00000000-0005-0000-0000-000028350000}"/>
    <cellStyle name="Normal 2 3 2 11 2 2 2 2 5 3" xfId="19746" xr:uid="{00000000-0005-0000-0000-000029350000}"/>
    <cellStyle name="Normal 2 3 2 11 2 2 2 2 6" xfId="6003" xr:uid="{00000000-0005-0000-0000-00002A350000}"/>
    <cellStyle name="Normal 2 3 2 11 2 2 2 2 6 2" xfId="14149" xr:uid="{00000000-0005-0000-0000-00002B350000}"/>
    <cellStyle name="Normal 2 3 2 11 2 2 2 2 6 2 2" xfId="30445" xr:uid="{00000000-0005-0000-0000-00002C350000}"/>
    <cellStyle name="Normal 2 3 2 11 2 2 2 2 6 3" xfId="22299" xr:uid="{00000000-0005-0000-0000-00002D350000}"/>
    <cellStyle name="Normal 2 3 2 11 2 2 2 2 7" xfId="8850" xr:uid="{00000000-0005-0000-0000-00002E350000}"/>
    <cellStyle name="Normal 2 3 2 11 2 2 2 2 7 2" xfId="25146" xr:uid="{00000000-0005-0000-0000-00002F350000}"/>
    <cellStyle name="Normal 2 3 2 11 2 2 2 2 8" xfId="17000" xr:uid="{00000000-0005-0000-0000-000030350000}"/>
    <cellStyle name="Normal 2 3 2 11 2 2 2 3" xfId="1408" xr:uid="{00000000-0005-0000-0000-000031350000}"/>
    <cellStyle name="Normal 2 3 2 11 2 2 2 3 2" xfId="2818" xr:uid="{00000000-0005-0000-0000-000032350000}"/>
    <cellStyle name="Normal 2 3 2 11 2 2 2 3 2 2" xfId="5276" xr:uid="{00000000-0005-0000-0000-000033350000}"/>
    <cellStyle name="Normal 2 3 2 11 2 2 2 3 2 2 2" xfId="13422" xr:uid="{00000000-0005-0000-0000-000034350000}"/>
    <cellStyle name="Normal 2 3 2 11 2 2 2 3 2 2 2 2" xfId="29718" xr:uid="{00000000-0005-0000-0000-000035350000}"/>
    <cellStyle name="Normal 2 3 2 11 2 2 2 3 2 2 3" xfId="21572" xr:uid="{00000000-0005-0000-0000-000036350000}"/>
    <cellStyle name="Normal 2 3 2 11 2 2 2 3 2 3" xfId="8117" xr:uid="{00000000-0005-0000-0000-000037350000}"/>
    <cellStyle name="Normal 2 3 2 11 2 2 2 3 2 3 2" xfId="16263" xr:uid="{00000000-0005-0000-0000-000038350000}"/>
    <cellStyle name="Normal 2 3 2 11 2 2 2 3 2 3 2 2" xfId="32559" xr:uid="{00000000-0005-0000-0000-000039350000}"/>
    <cellStyle name="Normal 2 3 2 11 2 2 2 3 2 3 3" xfId="24413" xr:uid="{00000000-0005-0000-0000-00003A350000}"/>
    <cellStyle name="Normal 2 3 2 11 2 2 2 3 2 4" xfId="10964" xr:uid="{00000000-0005-0000-0000-00003B350000}"/>
    <cellStyle name="Normal 2 3 2 11 2 2 2 3 2 4 2" xfId="27260" xr:uid="{00000000-0005-0000-0000-00003C350000}"/>
    <cellStyle name="Normal 2 3 2 11 2 2 2 3 2 5" xfId="19114" xr:uid="{00000000-0005-0000-0000-00003D350000}"/>
    <cellStyle name="Normal 2 3 2 11 2 2 2 3 3" xfId="4058" xr:uid="{00000000-0005-0000-0000-00003E350000}"/>
    <cellStyle name="Normal 2 3 2 11 2 2 2 3 3 2" xfId="12204" xr:uid="{00000000-0005-0000-0000-00003F350000}"/>
    <cellStyle name="Normal 2 3 2 11 2 2 2 3 3 2 2" xfId="28500" xr:uid="{00000000-0005-0000-0000-000040350000}"/>
    <cellStyle name="Normal 2 3 2 11 2 2 2 3 3 3" xfId="20354" xr:uid="{00000000-0005-0000-0000-000041350000}"/>
    <cellStyle name="Normal 2 3 2 11 2 2 2 3 4" xfId="6707" xr:uid="{00000000-0005-0000-0000-000042350000}"/>
    <cellStyle name="Normal 2 3 2 11 2 2 2 3 4 2" xfId="14853" xr:uid="{00000000-0005-0000-0000-000043350000}"/>
    <cellStyle name="Normal 2 3 2 11 2 2 2 3 4 2 2" xfId="31149" xr:uid="{00000000-0005-0000-0000-000044350000}"/>
    <cellStyle name="Normal 2 3 2 11 2 2 2 3 4 3" xfId="23003" xr:uid="{00000000-0005-0000-0000-000045350000}"/>
    <cellStyle name="Normal 2 3 2 11 2 2 2 3 5" xfId="9554" xr:uid="{00000000-0005-0000-0000-000046350000}"/>
    <cellStyle name="Normal 2 3 2 11 2 2 2 3 5 2" xfId="25850" xr:uid="{00000000-0005-0000-0000-000047350000}"/>
    <cellStyle name="Normal 2 3 2 11 2 2 2 3 6" xfId="17704" xr:uid="{00000000-0005-0000-0000-000048350000}"/>
    <cellStyle name="Normal 2 3 2 11 2 2 2 4" xfId="2113" xr:uid="{00000000-0005-0000-0000-000049350000}"/>
    <cellStyle name="Normal 2 3 2 11 2 2 2 4 2" xfId="4667" xr:uid="{00000000-0005-0000-0000-00004A350000}"/>
    <cellStyle name="Normal 2 3 2 11 2 2 2 4 2 2" xfId="12813" xr:uid="{00000000-0005-0000-0000-00004B350000}"/>
    <cellStyle name="Normal 2 3 2 11 2 2 2 4 2 2 2" xfId="29109" xr:uid="{00000000-0005-0000-0000-00004C350000}"/>
    <cellStyle name="Normal 2 3 2 11 2 2 2 4 2 3" xfId="20963" xr:uid="{00000000-0005-0000-0000-00004D350000}"/>
    <cellStyle name="Normal 2 3 2 11 2 2 2 4 3" xfId="7412" xr:uid="{00000000-0005-0000-0000-00004E350000}"/>
    <cellStyle name="Normal 2 3 2 11 2 2 2 4 3 2" xfId="15558" xr:uid="{00000000-0005-0000-0000-00004F350000}"/>
    <cellStyle name="Normal 2 3 2 11 2 2 2 4 3 2 2" xfId="31854" xr:uid="{00000000-0005-0000-0000-000050350000}"/>
    <cellStyle name="Normal 2 3 2 11 2 2 2 4 3 3" xfId="23708" xr:uid="{00000000-0005-0000-0000-000051350000}"/>
    <cellStyle name="Normal 2 3 2 11 2 2 2 4 4" xfId="10259" xr:uid="{00000000-0005-0000-0000-000052350000}"/>
    <cellStyle name="Normal 2 3 2 11 2 2 2 4 4 2" xfId="26555" xr:uid="{00000000-0005-0000-0000-000053350000}"/>
    <cellStyle name="Normal 2 3 2 11 2 2 2 4 5" xfId="18409" xr:uid="{00000000-0005-0000-0000-000054350000}"/>
    <cellStyle name="Normal 2 3 2 11 2 2 2 5" xfId="3449" xr:uid="{00000000-0005-0000-0000-000055350000}"/>
    <cellStyle name="Normal 2 3 2 11 2 2 2 5 2" xfId="11595" xr:uid="{00000000-0005-0000-0000-000056350000}"/>
    <cellStyle name="Normal 2 3 2 11 2 2 2 5 2 2" xfId="27891" xr:uid="{00000000-0005-0000-0000-000057350000}"/>
    <cellStyle name="Normal 2 3 2 11 2 2 2 5 3" xfId="19745" xr:uid="{00000000-0005-0000-0000-000058350000}"/>
    <cellStyle name="Normal 2 3 2 11 2 2 2 6" xfId="6002" xr:uid="{00000000-0005-0000-0000-000059350000}"/>
    <cellStyle name="Normal 2 3 2 11 2 2 2 6 2" xfId="14148" xr:uid="{00000000-0005-0000-0000-00005A350000}"/>
    <cellStyle name="Normal 2 3 2 11 2 2 2 6 2 2" xfId="30444" xr:uid="{00000000-0005-0000-0000-00005B350000}"/>
    <cellStyle name="Normal 2 3 2 11 2 2 2 6 3" xfId="22298" xr:uid="{00000000-0005-0000-0000-00005C350000}"/>
    <cellStyle name="Normal 2 3 2 11 2 2 2 7" xfId="8849" xr:uid="{00000000-0005-0000-0000-00005D350000}"/>
    <cellStyle name="Normal 2 3 2 11 2 2 2 7 2" xfId="25145" xr:uid="{00000000-0005-0000-0000-00005E350000}"/>
    <cellStyle name="Normal 2 3 2 11 2 2 2 8" xfId="16999" xr:uid="{00000000-0005-0000-0000-00005F350000}"/>
    <cellStyle name="Normal 2 3 2 11 2 2 3" xfId="1407" xr:uid="{00000000-0005-0000-0000-000060350000}"/>
    <cellStyle name="Normal 2 3 2 11 2 2 3 2" xfId="2817" xr:uid="{00000000-0005-0000-0000-000061350000}"/>
    <cellStyle name="Normal 2 3 2 11 2 2 3 2 2" xfId="5275" xr:uid="{00000000-0005-0000-0000-000062350000}"/>
    <cellStyle name="Normal 2 3 2 11 2 2 3 2 2 2" xfId="13421" xr:uid="{00000000-0005-0000-0000-000063350000}"/>
    <cellStyle name="Normal 2 3 2 11 2 2 3 2 2 2 2" xfId="29717" xr:uid="{00000000-0005-0000-0000-000064350000}"/>
    <cellStyle name="Normal 2 3 2 11 2 2 3 2 2 3" xfId="21571" xr:uid="{00000000-0005-0000-0000-000065350000}"/>
    <cellStyle name="Normal 2 3 2 11 2 2 3 2 3" xfId="8116" xr:uid="{00000000-0005-0000-0000-000066350000}"/>
    <cellStyle name="Normal 2 3 2 11 2 2 3 2 3 2" xfId="16262" xr:uid="{00000000-0005-0000-0000-000067350000}"/>
    <cellStyle name="Normal 2 3 2 11 2 2 3 2 3 2 2" xfId="32558" xr:uid="{00000000-0005-0000-0000-000068350000}"/>
    <cellStyle name="Normal 2 3 2 11 2 2 3 2 3 3" xfId="24412" xr:uid="{00000000-0005-0000-0000-000069350000}"/>
    <cellStyle name="Normal 2 3 2 11 2 2 3 2 4" xfId="10963" xr:uid="{00000000-0005-0000-0000-00006A350000}"/>
    <cellStyle name="Normal 2 3 2 11 2 2 3 2 4 2" xfId="27259" xr:uid="{00000000-0005-0000-0000-00006B350000}"/>
    <cellStyle name="Normal 2 3 2 11 2 2 3 2 5" xfId="19113" xr:uid="{00000000-0005-0000-0000-00006C350000}"/>
    <cellStyle name="Normal 2 3 2 11 2 2 3 3" xfId="4057" xr:uid="{00000000-0005-0000-0000-00006D350000}"/>
    <cellStyle name="Normal 2 3 2 11 2 2 3 3 2" xfId="12203" xr:uid="{00000000-0005-0000-0000-00006E350000}"/>
    <cellStyle name="Normal 2 3 2 11 2 2 3 3 2 2" xfId="28499" xr:uid="{00000000-0005-0000-0000-00006F350000}"/>
    <cellStyle name="Normal 2 3 2 11 2 2 3 3 3" xfId="20353" xr:uid="{00000000-0005-0000-0000-000070350000}"/>
    <cellStyle name="Normal 2 3 2 11 2 2 3 4" xfId="6706" xr:uid="{00000000-0005-0000-0000-000071350000}"/>
    <cellStyle name="Normal 2 3 2 11 2 2 3 4 2" xfId="14852" xr:uid="{00000000-0005-0000-0000-000072350000}"/>
    <cellStyle name="Normal 2 3 2 11 2 2 3 4 2 2" xfId="31148" xr:uid="{00000000-0005-0000-0000-000073350000}"/>
    <cellStyle name="Normal 2 3 2 11 2 2 3 4 3" xfId="23002" xr:uid="{00000000-0005-0000-0000-000074350000}"/>
    <cellStyle name="Normal 2 3 2 11 2 2 3 5" xfId="9553" xr:uid="{00000000-0005-0000-0000-000075350000}"/>
    <cellStyle name="Normal 2 3 2 11 2 2 3 5 2" xfId="25849" xr:uid="{00000000-0005-0000-0000-000076350000}"/>
    <cellStyle name="Normal 2 3 2 11 2 2 3 6" xfId="17703" xr:uid="{00000000-0005-0000-0000-000077350000}"/>
    <cellStyle name="Normal 2 3 2 11 2 2 4" xfId="2112" xr:uid="{00000000-0005-0000-0000-000078350000}"/>
    <cellStyle name="Normal 2 3 2 11 2 2 4 2" xfId="4666" xr:uid="{00000000-0005-0000-0000-000079350000}"/>
    <cellStyle name="Normal 2 3 2 11 2 2 4 2 2" xfId="12812" xr:uid="{00000000-0005-0000-0000-00007A350000}"/>
    <cellStyle name="Normal 2 3 2 11 2 2 4 2 2 2" xfId="29108" xr:uid="{00000000-0005-0000-0000-00007B350000}"/>
    <cellStyle name="Normal 2 3 2 11 2 2 4 2 3" xfId="20962" xr:uid="{00000000-0005-0000-0000-00007C350000}"/>
    <cellStyle name="Normal 2 3 2 11 2 2 4 3" xfId="7411" xr:uid="{00000000-0005-0000-0000-00007D350000}"/>
    <cellStyle name="Normal 2 3 2 11 2 2 4 3 2" xfId="15557" xr:uid="{00000000-0005-0000-0000-00007E350000}"/>
    <cellStyle name="Normal 2 3 2 11 2 2 4 3 2 2" xfId="31853" xr:uid="{00000000-0005-0000-0000-00007F350000}"/>
    <cellStyle name="Normal 2 3 2 11 2 2 4 3 3" xfId="23707" xr:uid="{00000000-0005-0000-0000-000080350000}"/>
    <cellStyle name="Normal 2 3 2 11 2 2 4 4" xfId="10258" xr:uid="{00000000-0005-0000-0000-000081350000}"/>
    <cellStyle name="Normal 2 3 2 11 2 2 4 4 2" xfId="26554" xr:uid="{00000000-0005-0000-0000-000082350000}"/>
    <cellStyle name="Normal 2 3 2 11 2 2 4 5" xfId="18408" xr:uid="{00000000-0005-0000-0000-000083350000}"/>
    <cellStyle name="Normal 2 3 2 11 2 2 5" xfId="3448" xr:uid="{00000000-0005-0000-0000-000084350000}"/>
    <cellStyle name="Normal 2 3 2 11 2 2 5 2" xfId="11594" xr:uid="{00000000-0005-0000-0000-000085350000}"/>
    <cellStyle name="Normal 2 3 2 11 2 2 5 2 2" xfId="27890" xr:uid="{00000000-0005-0000-0000-000086350000}"/>
    <cellStyle name="Normal 2 3 2 11 2 2 5 3" xfId="19744" xr:uid="{00000000-0005-0000-0000-000087350000}"/>
    <cellStyle name="Normal 2 3 2 11 2 2 6" xfId="6001" xr:uid="{00000000-0005-0000-0000-000088350000}"/>
    <cellStyle name="Normal 2 3 2 11 2 2 6 2" xfId="14147" xr:uid="{00000000-0005-0000-0000-000089350000}"/>
    <cellStyle name="Normal 2 3 2 11 2 2 6 2 2" xfId="30443" xr:uid="{00000000-0005-0000-0000-00008A350000}"/>
    <cellStyle name="Normal 2 3 2 11 2 2 6 3" xfId="22297" xr:uid="{00000000-0005-0000-0000-00008B350000}"/>
    <cellStyle name="Normal 2 3 2 11 2 2 7" xfId="8848" xr:uid="{00000000-0005-0000-0000-00008C350000}"/>
    <cellStyle name="Normal 2 3 2 11 2 2 7 2" xfId="25144" xr:uid="{00000000-0005-0000-0000-00008D350000}"/>
    <cellStyle name="Normal 2 3 2 11 2 2 8" xfId="16998" xr:uid="{00000000-0005-0000-0000-00008E350000}"/>
    <cellStyle name="Normal 2 3 2 11 2 3" xfId="1406" xr:uid="{00000000-0005-0000-0000-00008F350000}"/>
    <cellStyle name="Normal 2 3 2 11 2 3 2" xfId="2816" xr:uid="{00000000-0005-0000-0000-000090350000}"/>
    <cellStyle name="Normal 2 3 2 11 2 3 2 2" xfId="5274" xr:uid="{00000000-0005-0000-0000-000091350000}"/>
    <cellStyle name="Normal 2 3 2 11 2 3 2 2 2" xfId="13420" xr:uid="{00000000-0005-0000-0000-000092350000}"/>
    <cellStyle name="Normal 2 3 2 11 2 3 2 2 2 2" xfId="29716" xr:uid="{00000000-0005-0000-0000-000093350000}"/>
    <cellStyle name="Normal 2 3 2 11 2 3 2 2 3" xfId="21570" xr:uid="{00000000-0005-0000-0000-000094350000}"/>
    <cellStyle name="Normal 2 3 2 11 2 3 2 3" xfId="8115" xr:uid="{00000000-0005-0000-0000-000095350000}"/>
    <cellStyle name="Normal 2 3 2 11 2 3 2 3 2" xfId="16261" xr:uid="{00000000-0005-0000-0000-000096350000}"/>
    <cellStyle name="Normal 2 3 2 11 2 3 2 3 2 2" xfId="32557" xr:uid="{00000000-0005-0000-0000-000097350000}"/>
    <cellStyle name="Normal 2 3 2 11 2 3 2 3 3" xfId="24411" xr:uid="{00000000-0005-0000-0000-000098350000}"/>
    <cellStyle name="Normal 2 3 2 11 2 3 2 4" xfId="10962" xr:uid="{00000000-0005-0000-0000-000099350000}"/>
    <cellStyle name="Normal 2 3 2 11 2 3 2 4 2" xfId="27258" xr:uid="{00000000-0005-0000-0000-00009A350000}"/>
    <cellStyle name="Normal 2 3 2 11 2 3 2 5" xfId="19112" xr:uid="{00000000-0005-0000-0000-00009B350000}"/>
    <cellStyle name="Normal 2 3 2 11 2 3 3" xfId="4056" xr:uid="{00000000-0005-0000-0000-00009C350000}"/>
    <cellStyle name="Normal 2 3 2 11 2 3 3 2" xfId="12202" xr:uid="{00000000-0005-0000-0000-00009D350000}"/>
    <cellStyle name="Normal 2 3 2 11 2 3 3 2 2" xfId="28498" xr:uid="{00000000-0005-0000-0000-00009E350000}"/>
    <cellStyle name="Normal 2 3 2 11 2 3 3 3" xfId="20352" xr:uid="{00000000-0005-0000-0000-00009F350000}"/>
    <cellStyle name="Normal 2 3 2 11 2 3 4" xfId="6705" xr:uid="{00000000-0005-0000-0000-0000A0350000}"/>
    <cellStyle name="Normal 2 3 2 11 2 3 4 2" xfId="14851" xr:uid="{00000000-0005-0000-0000-0000A1350000}"/>
    <cellStyle name="Normal 2 3 2 11 2 3 4 2 2" xfId="31147" xr:uid="{00000000-0005-0000-0000-0000A2350000}"/>
    <cellStyle name="Normal 2 3 2 11 2 3 4 3" xfId="23001" xr:uid="{00000000-0005-0000-0000-0000A3350000}"/>
    <cellStyle name="Normal 2 3 2 11 2 3 5" xfId="9552" xr:uid="{00000000-0005-0000-0000-0000A4350000}"/>
    <cellStyle name="Normal 2 3 2 11 2 3 5 2" xfId="25848" xr:uid="{00000000-0005-0000-0000-0000A5350000}"/>
    <cellStyle name="Normal 2 3 2 11 2 3 6" xfId="17702" xr:uid="{00000000-0005-0000-0000-0000A6350000}"/>
    <cellStyle name="Normal 2 3 2 11 2 4" xfId="2111" xr:uid="{00000000-0005-0000-0000-0000A7350000}"/>
    <cellStyle name="Normal 2 3 2 11 2 4 2" xfId="4665" xr:uid="{00000000-0005-0000-0000-0000A8350000}"/>
    <cellStyle name="Normal 2 3 2 11 2 4 2 2" xfId="12811" xr:uid="{00000000-0005-0000-0000-0000A9350000}"/>
    <cellStyle name="Normal 2 3 2 11 2 4 2 2 2" xfId="29107" xr:uid="{00000000-0005-0000-0000-0000AA350000}"/>
    <cellStyle name="Normal 2 3 2 11 2 4 2 3" xfId="20961" xr:uid="{00000000-0005-0000-0000-0000AB350000}"/>
    <cellStyle name="Normal 2 3 2 11 2 4 3" xfId="7410" xr:uid="{00000000-0005-0000-0000-0000AC350000}"/>
    <cellStyle name="Normal 2 3 2 11 2 4 3 2" xfId="15556" xr:uid="{00000000-0005-0000-0000-0000AD350000}"/>
    <cellStyle name="Normal 2 3 2 11 2 4 3 2 2" xfId="31852" xr:uid="{00000000-0005-0000-0000-0000AE350000}"/>
    <cellStyle name="Normal 2 3 2 11 2 4 3 3" xfId="23706" xr:uid="{00000000-0005-0000-0000-0000AF350000}"/>
    <cellStyle name="Normal 2 3 2 11 2 4 4" xfId="10257" xr:uid="{00000000-0005-0000-0000-0000B0350000}"/>
    <cellStyle name="Normal 2 3 2 11 2 4 4 2" xfId="26553" xr:uid="{00000000-0005-0000-0000-0000B1350000}"/>
    <cellStyle name="Normal 2 3 2 11 2 4 5" xfId="18407" xr:uid="{00000000-0005-0000-0000-0000B2350000}"/>
    <cellStyle name="Normal 2 3 2 11 2 5" xfId="3447" xr:uid="{00000000-0005-0000-0000-0000B3350000}"/>
    <cellStyle name="Normal 2 3 2 11 2 5 2" xfId="11593" xr:uid="{00000000-0005-0000-0000-0000B4350000}"/>
    <cellStyle name="Normal 2 3 2 11 2 5 2 2" xfId="27889" xr:uid="{00000000-0005-0000-0000-0000B5350000}"/>
    <cellStyle name="Normal 2 3 2 11 2 5 3" xfId="19743" xr:uid="{00000000-0005-0000-0000-0000B6350000}"/>
    <cellStyle name="Normal 2 3 2 11 2 6" xfId="6000" xr:uid="{00000000-0005-0000-0000-0000B7350000}"/>
    <cellStyle name="Normal 2 3 2 11 2 6 2" xfId="14146" xr:uid="{00000000-0005-0000-0000-0000B8350000}"/>
    <cellStyle name="Normal 2 3 2 11 2 6 2 2" xfId="30442" xr:uid="{00000000-0005-0000-0000-0000B9350000}"/>
    <cellStyle name="Normal 2 3 2 11 2 6 3" xfId="22296" xr:uid="{00000000-0005-0000-0000-0000BA350000}"/>
    <cellStyle name="Normal 2 3 2 11 2 7" xfId="8847" xr:uid="{00000000-0005-0000-0000-0000BB350000}"/>
    <cellStyle name="Normal 2 3 2 11 2 7 2" xfId="25143" xr:uid="{00000000-0005-0000-0000-0000BC350000}"/>
    <cellStyle name="Normal 2 3 2 11 2 8" xfId="16997" xr:uid="{00000000-0005-0000-0000-0000BD350000}"/>
    <cellStyle name="Normal 2 3 2 11 3" xfId="1405" xr:uid="{00000000-0005-0000-0000-0000BE350000}"/>
    <cellStyle name="Normal 2 3 2 11 3 2" xfId="2815" xr:uid="{00000000-0005-0000-0000-0000BF350000}"/>
    <cellStyle name="Normal 2 3 2 11 3 2 2" xfId="5273" xr:uid="{00000000-0005-0000-0000-0000C0350000}"/>
    <cellStyle name="Normal 2 3 2 11 3 2 2 2" xfId="13419" xr:uid="{00000000-0005-0000-0000-0000C1350000}"/>
    <cellStyle name="Normal 2 3 2 11 3 2 2 2 2" xfId="29715" xr:uid="{00000000-0005-0000-0000-0000C2350000}"/>
    <cellStyle name="Normal 2 3 2 11 3 2 2 3" xfId="21569" xr:uid="{00000000-0005-0000-0000-0000C3350000}"/>
    <cellStyle name="Normal 2 3 2 11 3 2 3" xfId="8114" xr:uid="{00000000-0005-0000-0000-0000C4350000}"/>
    <cellStyle name="Normal 2 3 2 11 3 2 3 2" xfId="16260" xr:uid="{00000000-0005-0000-0000-0000C5350000}"/>
    <cellStyle name="Normal 2 3 2 11 3 2 3 2 2" xfId="32556" xr:uid="{00000000-0005-0000-0000-0000C6350000}"/>
    <cellStyle name="Normal 2 3 2 11 3 2 3 3" xfId="24410" xr:uid="{00000000-0005-0000-0000-0000C7350000}"/>
    <cellStyle name="Normal 2 3 2 11 3 2 4" xfId="10961" xr:uid="{00000000-0005-0000-0000-0000C8350000}"/>
    <cellStyle name="Normal 2 3 2 11 3 2 4 2" xfId="27257" xr:uid="{00000000-0005-0000-0000-0000C9350000}"/>
    <cellStyle name="Normal 2 3 2 11 3 2 5" xfId="19111" xr:uid="{00000000-0005-0000-0000-0000CA350000}"/>
    <cellStyle name="Normal 2 3 2 11 3 3" xfId="4055" xr:uid="{00000000-0005-0000-0000-0000CB350000}"/>
    <cellStyle name="Normal 2 3 2 11 3 3 2" xfId="12201" xr:uid="{00000000-0005-0000-0000-0000CC350000}"/>
    <cellStyle name="Normal 2 3 2 11 3 3 2 2" xfId="28497" xr:uid="{00000000-0005-0000-0000-0000CD350000}"/>
    <cellStyle name="Normal 2 3 2 11 3 3 3" xfId="20351" xr:uid="{00000000-0005-0000-0000-0000CE350000}"/>
    <cellStyle name="Normal 2 3 2 11 3 4" xfId="6704" xr:uid="{00000000-0005-0000-0000-0000CF350000}"/>
    <cellStyle name="Normal 2 3 2 11 3 4 2" xfId="14850" xr:uid="{00000000-0005-0000-0000-0000D0350000}"/>
    <cellStyle name="Normal 2 3 2 11 3 4 2 2" xfId="31146" xr:uid="{00000000-0005-0000-0000-0000D1350000}"/>
    <cellStyle name="Normal 2 3 2 11 3 4 3" xfId="23000" xr:uid="{00000000-0005-0000-0000-0000D2350000}"/>
    <cellStyle name="Normal 2 3 2 11 3 5" xfId="9551" xr:uid="{00000000-0005-0000-0000-0000D3350000}"/>
    <cellStyle name="Normal 2 3 2 11 3 5 2" xfId="25847" xr:uid="{00000000-0005-0000-0000-0000D4350000}"/>
    <cellStyle name="Normal 2 3 2 11 3 6" xfId="17701" xr:uid="{00000000-0005-0000-0000-0000D5350000}"/>
    <cellStyle name="Normal 2 3 2 11 4" xfId="2110" xr:uid="{00000000-0005-0000-0000-0000D6350000}"/>
    <cellStyle name="Normal 2 3 2 11 4 2" xfId="4664" xr:uid="{00000000-0005-0000-0000-0000D7350000}"/>
    <cellStyle name="Normal 2 3 2 11 4 2 2" xfId="12810" xr:uid="{00000000-0005-0000-0000-0000D8350000}"/>
    <cellStyle name="Normal 2 3 2 11 4 2 2 2" xfId="29106" xr:uid="{00000000-0005-0000-0000-0000D9350000}"/>
    <cellStyle name="Normal 2 3 2 11 4 2 3" xfId="20960" xr:uid="{00000000-0005-0000-0000-0000DA350000}"/>
    <cellStyle name="Normal 2 3 2 11 4 3" xfId="7409" xr:uid="{00000000-0005-0000-0000-0000DB350000}"/>
    <cellStyle name="Normal 2 3 2 11 4 3 2" xfId="15555" xr:uid="{00000000-0005-0000-0000-0000DC350000}"/>
    <cellStyle name="Normal 2 3 2 11 4 3 2 2" xfId="31851" xr:uid="{00000000-0005-0000-0000-0000DD350000}"/>
    <cellStyle name="Normal 2 3 2 11 4 3 3" xfId="23705" xr:uid="{00000000-0005-0000-0000-0000DE350000}"/>
    <cellStyle name="Normal 2 3 2 11 4 4" xfId="10256" xr:uid="{00000000-0005-0000-0000-0000DF350000}"/>
    <cellStyle name="Normal 2 3 2 11 4 4 2" xfId="26552" xr:uid="{00000000-0005-0000-0000-0000E0350000}"/>
    <cellStyle name="Normal 2 3 2 11 4 5" xfId="18406" xr:uid="{00000000-0005-0000-0000-0000E1350000}"/>
    <cellStyle name="Normal 2 3 2 11 5" xfId="3446" xr:uid="{00000000-0005-0000-0000-0000E2350000}"/>
    <cellStyle name="Normal 2 3 2 11 5 2" xfId="11592" xr:uid="{00000000-0005-0000-0000-0000E3350000}"/>
    <cellStyle name="Normal 2 3 2 11 5 2 2" xfId="27888" xr:uid="{00000000-0005-0000-0000-0000E4350000}"/>
    <cellStyle name="Normal 2 3 2 11 5 3" xfId="19742" xr:uid="{00000000-0005-0000-0000-0000E5350000}"/>
    <cellStyle name="Normal 2 3 2 11 6" xfId="5999" xr:uid="{00000000-0005-0000-0000-0000E6350000}"/>
    <cellStyle name="Normal 2 3 2 11 6 2" xfId="14145" xr:uid="{00000000-0005-0000-0000-0000E7350000}"/>
    <cellStyle name="Normal 2 3 2 11 6 2 2" xfId="30441" xr:uid="{00000000-0005-0000-0000-0000E8350000}"/>
    <cellStyle name="Normal 2 3 2 11 6 3" xfId="22295" xr:uid="{00000000-0005-0000-0000-0000E9350000}"/>
    <cellStyle name="Normal 2 3 2 11 7" xfId="8846" xr:uid="{00000000-0005-0000-0000-0000EA350000}"/>
    <cellStyle name="Normal 2 3 2 11 7 2" xfId="25142" xr:uid="{00000000-0005-0000-0000-0000EB350000}"/>
    <cellStyle name="Normal 2 3 2 11 8" xfId="16996" xr:uid="{00000000-0005-0000-0000-0000EC350000}"/>
    <cellStyle name="Normal 2 3 2 12" xfId="707" xr:uid="{00000000-0005-0000-0000-0000ED350000}"/>
    <cellStyle name="Normal 2 3 2 12 2" xfId="1412" xr:uid="{00000000-0005-0000-0000-0000EE350000}"/>
    <cellStyle name="Normal 2 3 2 12 2 2" xfId="2822" xr:uid="{00000000-0005-0000-0000-0000EF350000}"/>
    <cellStyle name="Normal 2 3 2 12 2 2 2" xfId="5280" xr:uid="{00000000-0005-0000-0000-0000F0350000}"/>
    <cellStyle name="Normal 2 3 2 12 2 2 2 2" xfId="13426" xr:uid="{00000000-0005-0000-0000-0000F1350000}"/>
    <cellStyle name="Normal 2 3 2 12 2 2 2 2 2" xfId="29722" xr:uid="{00000000-0005-0000-0000-0000F2350000}"/>
    <cellStyle name="Normal 2 3 2 12 2 2 2 3" xfId="21576" xr:uid="{00000000-0005-0000-0000-0000F3350000}"/>
    <cellStyle name="Normal 2 3 2 12 2 2 3" xfId="8121" xr:uid="{00000000-0005-0000-0000-0000F4350000}"/>
    <cellStyle name="Normal 2 3 2 12 2 2 3 2" xfId="16267" xr:uid="{00000000-0005-0000-0000-0000F5350000}"/>
    <cellStyle name="Normal 2 3 2 12 2 2 3 2 2" xfId="32563" xr:uid="{00000000-0005-0000-0000-0000F6350000}"/>
    <cellStyle name="Normal 2 3 2 12 2 2 3 3" xfId="24417" xr:uid="{00000000-0005-0000-0000-0000F7350000}"/>
    <cellStyle name="Normal 2 3 2 12 2 2 4" xfId="10968" xr:uid="{00000000-0005-0000-0000-0000F8350000}"/>
    <cellStyle name="Normal 2 3 2 12 2 2 4 2" xfId="27264" xr:uid="{00000000-0005-0000-0000-0000F9350000}"/>
    <cellStyle name="Normal 2 3 2 12 2 2 5" xfId="19118" xr:uid="{00000000-0005-0000-0000-0000FA350000}"/>
    <cellStyle name="Normal 2 3 2 12 2 3" xfId="4062" xr:uid="{00000000-0005-0000-0000-0000FB350000}"/>
    <cellStyle name="Normal 2 3 2 12 2 3 2" xfId="12208" xr:uid="{00000000-0005-0000-0000-0000FC350000}"/>
    <cellStyle name="Normal 2 3 2 12 2 3 2 2" xfId="28504" xr:uid="{00000000-0005-0000-0000-0000FD350000}"/>
    <cellStyle name="Normal 2 3 2 12 2 3 3" xfId="20358" xr:uid="{00000000-0005-0000-0000-0000FE350000}"/>
    <cellStyle name="Normal 2 3 2 12 2 4" xfId="6711" xr:uid="{00000000-0005-0000-0000-0000FF350000}"/>
    <cellStyle name="Normal 2 3 2 12 2 4 2" xfId="14857" xr:uid="{00000000-0005-0000-0000-000000360000}"/>
    <cellStyle name="Normal 2 3 2 12 2 4 2 2" xfId="31153" xr:uid="{00000000-0005-0000-0000-000001360000}"/>
    <cellStyle name="Normal 2 3 2 12 2 4 3" xfId="23007" xr:uid="{00000000-0005-0000-0000-000002360000}"/>
    <cellStyle name="Normal 2 3 2 12 2 5" xfId="9558" xr:uid="{00000000-0005-0000-0000-000003360000}"/>
    <cellStyle name="Normal 2 3 2 12 2 5 2" xfId="25854" xr:uid="{00000000-0005-0000-0000-000004360000}"/>
    <cellStyle name="Normal 2 3 2 12 2 6" xfId="17708" xr:uid="{00000000-0005-0000-0000-000005360000}"/>
    <cellStyle name="Normal 2 3 2 12 3" xfId="2117" xr:uid="{00000000-0005-0000-0000-000006360000}"/>
    <cellStyle name="Normal 2 3 2 12 3 2" xfId="4671" xr:uid="{00000000-0005-0000-0000-000007360000}"/>
    <cellStyle name="Normal 2 3 2 12 3 2 2" xfId="12817" xr:uid="{00000000-0005-0000-0000-000008360000}"/>
    <cellStyle name="Normal 2 3 2 12 3 2 2 2" xfId="29113" xr:uid="{00000000-0005-0000-0000-000009360000}"/>
    <cellStyle name="Normal 2 3 2 12 3 2 3" xfId="20967" xr:uid="{00000000-0005-0000-0000-00000A360000}"/>
    <cellStyle name="Normal 2 3 2 12 3 3" xfId="7416" xr:uid="{00000000-0005-0000-0000-00000B360000}"/>
    <cellStyle name="Normal 2 3 2 12 3 3 2" xfId="15562" xr:uid="{00000000-0005-0000-0000-00000C360000}"/>
    <cellStyle name="Normal 2 3 2 12 3 3 2 2" xfId="31858" xr:uid="{00000000-0005-0000-0000-00000D360000}"/>
    <cellStyle name="Normal 2 3 2 12 3 3 3" xfId="23712" xr:uid="{00000000-0005-0000-0000-00000E360000}"/>
    <cellStyle name="Normal 2 3 2 12 3 4" xfId="10263" xr:uid="{00000000-0005-0000-0000-00000F360000}"/>
    <cellStyle name="Normal 2 3 2 12 3 4 2" xfId="26559" xr:uid="{00000000-0005-0000-0000-000010360000}"/>
    <cellStyle name="Normal 2 3 2 12 3 5" xfId="18413" xr:uid="{00000000-0005-0000-0000-000011360000}"/>
    <cellStyle name="Normal 2 3 2 12 4" xfId="2840" xr:uid="{00000000-0005-0000-0000-000012360000}"/>
    <cellStyle name="Normal 2 3 2 12 4 2" xfId="5297" xr:uid="{00000000-0005-0000-0000-000013360000}"/>
    <cellStyle name="Normal 2 3 2 12 4 2 2" xfId="13443" xr:uid="{00000000-0005-0000-0000-000014360000}"/>
    <cellStyle name="Normal 2 3 2 12 4 2 2 2" xfId="29739" xr:uid="{00000000-0005-0000-0000-000015360000}"/>
    <cellStyle name="Normal 2 3 2 12 4 2 3" xfId="21593" xr:uid="{00000000-0005-0000-0000-000016360000}"/>
    <cellStyle name="Normal 2 3 2 12 4 3" xfId="8139" xr:uid="{00000000-0005-0000-0000-000017360000}"/>
    <cellStyle name="Normal 2 3 2 12 4 3 2" xfId="16285" xr:uid="{00000000-0005-0000-0000-000018360000}"/>
    <cellStyle name="Normal 2 3 2 12 4 3 2 2" xfId="32581" xr:uid="{00000000-0005-0000-0000-000019360000}"/>
    <cellStyle name="Normal 2 3 2 12 4 3 3" xfId="24435" xr:uid="{00000000-0005-0000-0000-00001A360000}"/>
    <cellStyle name="Normal 2 3 2 12 4 4" xfId="8152" xr:uid="{00000000-0005-0000-0000-00001B360000}"/>
    <cellStyle name="Normal 2 3 2 12 4 4 2" xfId="16298" xr:uid="{00000000-0005-0000-0000-00001C360000}"/>
    <cellStyle name="Normal 2 3 2 12 4 4 2 2" xfId="32594" xr:uid="{00000000-0005-0000-0000-00001D360000}"/>
    <cellStyle name="Normal 2 3 2 12 4 4 3" xfId="24448" xr:uid="{00000000-0005-0000-0000-00001E360000}"/>
    <cellStyle name="Normal 2 3 2 12 4 5" xfId="10986" xr:uid="{00000000-0005-0000-0000-00001F360000}"/>
    <cellStyle name="Normal 2 3 2 12 4 5 2" xfId="27282" xr:uid="{00000000-0005-0000-0000-000020360000}"/>
    <cellStyle name="Normal 2 3 2 12 4 6" xfId="19136" xr:uid="{00000000-0005-0000-0000-000021360000}"/>
    <cellStyle name="Normal 2 3 2 12 4 7" xfId="32602" xr:uid="{00000000-0005-0000-0000-000022360000}"/>
    <cellStyle name="Normal 2 3 2 12 4 7 2" xfId="32603" xr:uid="{00000000-0005-0000-0000-000023360000}"/>
    <cellStyle name="Normal 2 3 2 12 4 7 3" xfId="32604" xr:uid="{00000000-0005-0000-0000-000024360000}"/>
    <cellStyle name="Normal 2 3 2 12 4 7 3 2" xfId="32606" xr:uid="{00000000-0005-0000-0000-000025360000}"/>
    <cellStyle name="Normal 2 3 2 12 4 7 3 2 2" xfId="32608" xr:uid="{00000000-0005-0000-0000-000026360000}"/>
    <cellStyle name="Normal 2 3 2 12 4 7 3 2 3" xfId="32611" xr:uid="{00000000-0005-0000-0000-000027360000}"/>
    <cellStyle name="Normal 2 3 2 12 4 7 3 2 3 2" xfId="32612" xr:uid="{00000000-0005-0000-0000-000028360000}"/>
    <cellStyle name="Normal 2 3 2 12 4 7 3 2 3 2 2" xfId="32617" xr:uid="{00000000-0005-0000-0000-000029360000}"/>
    <cellStyle name="Normal 2 3 2 12 4 7 3 3" xfId="32610" xr:uid="{00000000-0005-0000-0000-00002A360000}"/>
    <cellStyle name="Normal 2 3 2 12 4 7 3 3 2" xfId="32613" xr:uid="{00000000-0005-0000-0000-00002B360000}"/>
    <cellStyle name="Normal 2 3 2 12 4 8" xfId="32614" xr:uid="{00000000-0005-0000-0000-00002C360000}"/>
    <cellStyle name="Normal 2 3 2 12 5" xfId="3453" xr:uid="{00000000-0005-0000-0000-00002D360000}"/>
    <cellStyle name="Normal 2 3 2 12 5 2" xfId="11599" xr:uid="{00000000-0005-0000-0000-00002E360000}"/>
    <cellStyle name="Normal 2 3 2 12 5 2 2" xfId="27895" xr:uid="{00000000-0005-0000-0000-00002F360000}"/>
    <cellStyle name="Normal 2 3 2 12 5 3" xfId="19749" xr:uid="{00000000-0005-0000-0000-000030360000}"/>
    <cellStyle name="Normal 2 3 2 12 6" xfId="6006" xr:uid="{00000000-0005-0000-0000-000031360000}"/>
    <cellStyle name="Normal 2 3 2 12 6 2" xfId="14152" xr:uid="{00000000-0005-0000-0000-000032360000}"/>
    <cellStyle name="Normal 2 3 2 12 6 2 2" xfId="30448" xr:uid="{00000000-0005-0000-0000-000033360000}"/>
    <cellStyle name="Normal 2 3 2 12 6 3" xfId="22302" xr:uid="{00000000-0005-0000-0000-000034360000}"/>
    <cellStyle name="Normal 2 3 2 12 7" xfId="8853" xr:uid="{00000000-0005-0000-0000-000035360000}"/>
    <cellStyle name="Normal 2 3 2 12 7 2" xfId="25149" xr:uid="{00000000-0005-0000-0000-000036360000}"/>
    <cellStyle name="Normal 2 3 2 12 8" xfId="17003" xr:uid="{00000000-0005-0000-0000-000037360000}"/>
    <cellStyle name="Normal 2 3 2 13" xfId="719" xr:uid="{00000000-0005-0000-0000-000038360000}"/>
    <cellStyle name="Normal 2 3 2 13 2" xfId="2129" xr:uid="{00000000-0005-0000-0000-000039360000}"/>
    <cellStyle name="Normal 2 3 2 13 2 2" xfId="4682" xr:uid="{00000000-0005-0000-0000-00003A360000}"/>
    <cellStyle name="Normal 2 3 2 13 2 2 2" xfId="12828" xr:uid="{00000000-0005-0000-0000-00003B360000}"/>
    <cellStyle name="Normal 2 3 2 13 2 2 2 2" xfId="29124" xr:uid="{00000000-0005-0000-0000-00003C360000}"/>
    <cellStyle name="Normal 2 3 2 13 2 2 3" xfId="20978" xr:uid="{00000000-0005-0000-0000-00003D360000}"/>
    <cellStyle name="Normal 2 3 2 13 2 3" xfId="7428" xr:uid="{00000000-0005-0000-0000-00003E360000}"/>
    <cellStyle name="Normal 2 3 2 13 2 3 2" xfId="15574" xr:uid="{00000000-0005-0000-0000-00003F360000}"/>
    <cellStyle name="Normal 2 3 2 13 2 3 2 2" xfId="31870" xr:uid="{00000000-0005-0000-0000-000040360000}"/>
    <cellStyle name="Normal 2 3 2 13 2 3 3" xfId="23724" xr:uid="{00000000-0005-0000-0000-000041360000}"/>
    <cellStyle name="Normal 2 3 2 13 2 4" xfId="10275" xr:uid="{00000000-0005-0000-0000-000042360000}"/>
    <cellStyle name="Normal 2 3 2 13 2 4 2" xfId="26571" xr:uid="{00000000-0005-0000-0000-000043360000}"/>
    <cellStyle name="Normal 2 3 2 13 2 5" xfId="18425" xr:uid="{00000000-0005-0000-0000-000044360000}"/>
    <cellStyle name="Normal 2 3 2 13 3" xfId="3464" xr:uid="{00000000-0005-0000-0000-000045360000}"/>
    <cellStyle name="Normal 2 3 2 13 3 2" xfId="11610" xr:uid="{00000000-0005-0000-0000-000046360000}"/>
    <cellStyle name="Normal 2 3 2 13 3 2 2" xfId="27906" xr:uid="{00000000-0005-0000-0000-000047360000}"/>
    <cellStyle name="Normal 2 3 2 13 3 3" xfId="19760" xr:uid="{00000000-0005-0000-0000-000048360000}"/>
    <cellStyle name="Normal 2 3 2 13 4" xfId="6018" xr:uid="{00000000-0005-0000-0000-000049360000}"/>
    <cellStyle name="Normal 2 3 2 13 4 2" xfId="14164" xr:uid="{00000000-0005-0000-0000-00004A360000}"/>
    <cellStyle name="Normal 2 3 2 13 4 2 2" xfId="30460" xr:uid="{00000000-0005-0000-0000-00004B360000}"/>
    <cellStyle name="Normal 2 3 2 13 4 3" xfId="22314" xr:uid="{00000000-0005-0000-0000-00004C360000}"/>
    <cellStyle name="Normal 2 3 2 13 5" xfId="8865" xr:uid="{00000000-0005-0000-0000-00004D360000}"/>
    <cellStyle name="Normal 2 3 2 13 5 2" xfId="25161" xr:uid="{00000000-0005-0000-0000-00004E360000}"/>
    <cellStyle name="Normal 2 3 2 13 6" xfId="17015" xr:uid="{00000000-0005-0000-0000-00004F360000}"/>
    <cellStyle name="Normal 2 3 2 14" xfId="1424" xr:uid="{00000000-0005-0000-0000-000050360000}"/>
    <cellStyle name="Normal 2 3 2 14 2" xfId="4073" xr:uid="{00000000-0005-0000-0000-000051360000}"/>
    <cellStyle name="Normal 2 3 2 14 2 2" xfId="12219" xr:uid="{00000000-0005-0000-0000-000052360000}"/>
    <cellStyle name="Normal 2 3 2 14 2 2 2" xfId="28515" xr:uid="{00000000-0005-0000-0000-000053360000}"/>
    <cellStyle name="Normal 2 3 2 14 2 3" xfId="20369" xr:uid="{00000000-0005-0000-0000-000054360000}"/>
    <cellStyle name="Normal 2 3 2 14 3" xfId="6723" xr:uid="{00000000-0005-0000-0000-000055360000}"/>
    <cellStyle name="Normal 2 3 2 14 3 2" xfId="14869" xr:uid="{00000000-0005-0000-0000-000056360000}"/>
    <cellStyle name="Normal 2 3 2 14 3 2 2" xfId="31165" xr:uid="{00000000-0005-0000-0000-000057360000}"/>
    <cellStyle name="Normal 2 3 2 14 3 3" xfId="23019" xr:uid="{00000000-0005-0000-0000-000058360000}"/>
    <cellStyle name="Normal 2 3 2 14 4" xfId="9570" xr:uid="{00000000-0005-0000-0000-000059360000}"/>
    <cellStyle name="Normal 2 3 2 14 4 2" xfId="25866" xr:uid="{00000000-0005-0000-0000-00005A360000}"/>
    <cellStyle name="Normal 2 3 2 14 5" xfId="17720" xr:uid="{00000000-0005-0000-0000-00005B360000}"/>
    <cellStyle name="Normal 2 3 2 15" xfId="2855" xr:uid="{00000000-0005-0000-0000-00005C360000}"/>
    <cellStyle name="Normal 2 3 2 15 2" xfId="11001" xr:uid="{00000000-0005-0000-0000-00005D360000}"/>
    <cellStyle name="Normal 2 3 2 15 2 2" xfId="27297" xr:uid="{00000000-0005-0000-0000-00005E360000}"/>
    <cellStyle name="Normal 2 3 2 15 3" xfId="19151" xr:uid="{00000000-0005-0000-0000-00005F360000}"/>
    <cellStyle name="Normal 2 3 2 16" xfId="5313" xr:uid="{00000000-0005-0000-0000-000060360000}"/>
    <cellStyle name="Normal 2 3 2 16 2" xfId="13459" xr:uid="{00000000-0005-0000-0000-000061360000}"/>
    <cellStyle name="Normal 2 3 2 16 2 2" xfId="29755" xr:uid="{00000000-0005-0000-0000-000062360000}"/>
    <cellStyle name="Normal 2 3 2 16 3" xfId="21609" xr:uid="{00000000-0005-0000-0000-000063360000}"/>
    <cellStyle name="Normal 2 3 2 17" xfId="8160" xr:uid="{00000000-0005-0000-0000-000064360000}"/>
    <cellStyle name="Normal 2 3 2 17 2" xfId="24456" xr:uid="{00000000-0005-0000-0000-000065360000}"/>
    <cellStyle name="Normal 2 3 2 18" xfId="16310" xr:uid="{00000000-0005-0000-0000-000066360000}"/>
    <cellStyle name="Normal 2 3 2 2" xfId="17" xr:uid="{00000000-0005-0000-0000-000067360000}"/>
    <cellStyle name="Normal 2 3 2 2 10" xfId="723" xr:uid="{00000000-0005-0000-0000-000068360000}"/>
    <cellStyle name="Normal 2 3 2 2 10 2" xfId="2133" xr:uid="{00000000-0005-0000-0000-000069360000}"/>
    <cellStyle name="Normal 2 3 2 2 10 2 2" xfId="4685" xr:uid="{00000000-0005-0000-0000-00006A360000}"/>
    <cellStyle name="Normal 2 3 2 2 10 2 2 2" xfId="12831" xr:uid="{00000000-0005-0000-0000-00006B360000}"/>
    <cellStyle name="Normal 2 3 2 2 10 2 2 2 2" xfId="29127" xr:uid="{00000000-0005-0000-0000-00006C360000}"/>
    <cellStyle name="Normal 2 3 2 2 10 2 2 3" xfId="20981" xr:uid="{00000000-0005-0000-0000-00006D360000}"/>
    <cellStyle name="Normal 2 3 2 2 10 2 3" xfId="7432" xr:uid="{00000000-0005-0000-0000-00006E360000}"/>
    <cellStyle name="Normal 2 3 2 2 10 2 3 2" xfId="15578" xr:uid="{00000000-0005-0000-0000-00006F360000}"/>
    <cellStyle name="Normal 2 3 2 2 10 2 3 2 2" xfId="31874" xr:uid="{00000000-0005-0000-0000-000070360000}"/>
    <cellStyle name="Normal 2 3 2 2 10 2 3 3" xfId="23728" xr:uid="{00000000-0005-0000-0000-000071360000}"/>
    <cellStyle name="Normal 2 3 2 2 10 2 4" xfId="10279" xr:uid="{00000000-0005-0000-0000-000072360000}"/>
    <cellStyle name="Normal 2 3 2 2 10 2 4 2" xfId="26575" xr:uid="{00000000-0005-0000-0000-000073360000}"/>
    <cellStyle name="Normal 2 3 2 2 10 2 5" xfId="18429" xr:uid="{00000000-0005-0000-0000-000074360000}"/>
    <cellStyle name="Normal 2 3 2 2 10 3" xfId="3467" xr:uid="{00000000-0005-0000-0000-000075360000}"/>
    <cellStyle name="Normal 2 3 2 2 10 3 2" xfId="11613" xr:uid="{00000000-0005-0000-0000-000076360000}"/>
    <cellStyle name="Normal 2 3 2 2 10 3 2 2" xfId="27909" xr:uid="{00000000-0005-0000-0000-000077360000}"/>
    <cellStyle name="Normal 2 3 2 2 10 3 3" xfId="19763" xr:uid="{00000000-0005-0000-0000-000078360000}"/>
    <cellStyle name="Normal 2 3 2 2 10 4" xfId="6022" xr:uid="{00000000-0005-0000-0000-000079360000}"/>
    <cellStyle name="Normal 2 3 2 2 10 4 2" xfId="14168" xr:uid="{00000000-0005-0000-0000-00007A360000}"/>
    <cellStyle name="Normal 2 3 2 2 10 4 2 2" xfId="30464" xr:uid="{00000000-0005-0000-0000-00007B360000}"/>
    <cellStyle name="Normal 2 3 2 2 10 4 3" xfId="22318" xr:uid="{00000000-0005-0000-0000-00007C360000}"/>
    <cellStyle name="Normal 2 3 2 2 10 5" xfId="8869" xr:uid="{00000000-0005-0000-0000-00007D360000}"/>
    <cellStyle name="Normal 2 3 2 2 10 5 2" xfId="25165" xr:uid="{00000000-0005-0000-0000-00007E360000}"/>
    <cellStyle name="Normal 2 3 2 2 10 6" xfId="17019" xr:uid="{00000000-0005-0000-0000-00007F360000}"/>
    <cellStyle name="Normal 2 3 2 2 11" xfId="1428" xr:uid="{00000000-0005-0000-0000-000080360000}"/>
    <cellStyle name="Normal 2 3 2 2 11 2" xfId="4076" xr:uid="{00000000-0005-0000-0000-000081360000}"/>
    <cellStyle name="Normal 2 3 2 2 11 2 2" xfId="12222" xr:uid="{00000000-0005-0000-0000-000082360000}"/>
    <cellStyle name="Normal 2 3 2 2 11 2 2 2" xfId="28518" xr:uid="{00000000-0005-0000-0000-000083360000}"/>
    <cellStyle name="Normal 2 3 2 2 11 2 3" xfId="20372" xr:uid="{00000000-0005-0000-0000-000084360000}"/>
    <cellStyle name="Normal 2 3 2 2 11 3" xfId="6727" xr:uid="{00000000-0005-0000-0000-000085360000}"/>
    <cellStyle name="Normal 2 3 2 2 11 3 2" xfId="14873" xr:uid="{00000000-0005-0000-0000-000086360000}"/>
    <cellStyle name="Normal 2 3 2 2 11 3 2 2" xfId="31169" xr:uid="{00000000-0005-0000-0000-000087360000}"/>
    <cellStyle name="Normal 2 3 2 2 11 3 3" xfId="23023" xr:uid="{00000000-0005-0000-0000-000088360000}"/>
    <cellStyle name="Normal 2 3 2 2 11 4" xfId="9574" xr:uid="{00000000-0005-0000-0000-000089360000}"/>
    <cellStyle name="Normal 2 3 2 2 11 4 2" xfId="25870" xr:uid="{00000000-0005-0000-0000-00008A360000}"/>
    <cellStyle name="Normal 2 3 2 2 11 5" xfId="17724" xr:uid="{00000000-0005-0000-0000-00008B360000}"/>
    <cellStyle name="Normal 2 3 2 2 12" xfId="2858" xr:uid="{00000000-0005-0000-0000-00008C360000}"/>
    <cellStyle name="Normal 2 3 2 2 12 2" xfId="11004" xr:uid="{00000000-0005-0000-0000-00008D360000}"/>
    <cellStyle name="Normal 2 3 2 2 12 2 2" xfId="27300" xr:uid="{00000000-0005-0000-0000-00008E360000}"/>
    <cellStyle name="Normal 2 3 2 2 12 3" xfId="19154" xr:uid="{00000000-0005-0000-0000-00008F360000}"/>
    <cellStyle name="Normal 2 3 2 2 13" xfId="5317" xr:uid="{00000000-0005-0000-0000-000090360000}"/>
    <cellStyle name="Normal 2 3 2 2 13 2" xfId="13463" xr:uid="{00000000-0005-0000-0000-000091360000}"/>
    <cellStyle name="Normal 2 3 2 2 13 2 2" xfId="29759" xr:uid="{00000000-0005-0000-0000-000092360000}"/>
    <cellStyle name="Normal 2 3 2 2 13 3" xfId="21613" xr:uid="{00000000-0005-0000-0000-000093360000}"/>
    <cellStyle name="Normal 2 3 2 2 14" xfId="8164" xr:uid="{00000000-0005-0000-0000-000094360000}"/>
    <cellStyle name="Normal 2 3 2 2 14 2" xfId="24460" xr:uid="{00000000-0005-0000-0000-000095360000}"/>
    <cellStyle name="Normal 2 3 2 2 15" xfId="16314" xr:uid="{00000000-0005-0000-0000-000096360000}"/>
    <cellStyle name="Normal 2 3 2 2 2" xfId="28" xr:uid="{00000000-0005-0000-0000-000097360000}"/>
    <cellStyle name="Normal 2 3 2 2 2 10" xfId="2867" xr:uid="{00000000-0005-0000-0000-000098360000}"/>
    <cellStyle name="Normal 2 3 2 2 2 10 2" xfId="11013" xr:uid="{00000000-0005-0000-0000-000099360000}"/>
    <cellStyle name="Normal 2 3 2 2 2 10 2 2" xfId="27309" xr:uid="{00000000-0005-0000-0000-00009A360000}"/>
    <cellStyle name="Normal 2 3 2 2 2 10 3" xfId="19163" xr:uid="{00000000-0005-0000-0000-00009B360000}"/>
    <cellStyle name="Normal 2 3 2 2 2 11" xfId="5328" xr:uid="{00000000-0005-0000-0000-00009C360000}"/>
    <cellStyle name="Normal 2 3 2 2 2 11 2" xfId="13474" xr:uid="{00000000-0005-0000-0000-00009D360000}"/>
    <cellStyle name="Normal 2 3 2 2 2 11 2 2" xfId="29770" xr:uid="{00000000-0005-0000-0000-00009E360000}"/>
    <cellStyle name="Normal 2 3 2 2 2 11 3" xfId="21624" xr:uid="{00000000-0005-0000-0000-00009F360000}"/>
    <cellStyle name="Normal 2 3 2 2 2 12" xfId="8175" xr:uid="{00000000-0005-0000-0000-0000A0360000}"/>
    <cellStyle name="Normal 2 3 2 2 2 12 2" xfId="24471" xr:uid="{00000000-0005-0000-0000-0000A1360000}"/>
    <cellStyle name="Normal 2 3 2 2 2 13" xfId="16325" xr:uid="{00000000-0005-0000-0000-0000A2360000}"/>
    <cellStyle name="Normal 2 3 2 2 2 2" xfId="50" xr:uid="{00000000-0005-0000-0000-0000A3360000}"/>
    <cellStyle name="Normal 2 3 2 2 2 2 10" xfId="5350" xr:uid="{00000000-0005-0000-0000-0000A4360000}"/>
    <cellStyle name="Normal 2 3 2 2 2 2 10 2" xfId="13496" xr:uid="{00000000-0005-0000-0000-0000A5360000}"/>
    <cellStyle name="Normal 2 3 2 2 2 2 10 2 2" xfId="29792" xr:uid="{00000000-0005-0000-0000-0000A6360000}"/>
    <cellStyle name="Normal 2 3 2 2 2 2 10 3" xfId="21646" xr:uid="{00000000-0005-0000-0000-0000A7360000}"/>
    <cellStyle name="Normal 2 3 2 2 2 2 11" xfId="8197" xr:uid="{00000000-0005-0000-0000-0000A8360000}"/>
    <cellStyle name="Normal 2 3 2 2 2 2 11 2" xfId="24493" xr:uid="{00000000-0005-0000-0000-0000A9360000}"/>
    <cellStyle name="Normal 2 3 2 2 2 2 12" xfId="16347" xr:uid="{00000000-0005-0000-0000-0000AA360000}"/>
    <cellStyle name="Normal 2 3 2 2 2 2 2" xfId="94" xr:uid="{00000000-0005-0000-0000-0000AB360000}"/>
    <cellStyle name="Normal 2 3 2 2 2 2 2 10" xfId="8241" xr:uid="{00000000-0005-0000-0000-0000AC360000}"/>
    <cellStyle name="Normal 2 3 2 2 2 2 2 10 2" xfId="24537" xr:uid="{00000000-0005-0000-0000-0000AD360000}"/>
    <cellStyle name="Normal 2 3 2 2 2 2 2 11" xfId="16391" xr:uid="{00000000-0005-0000-0000-0000AE360000}"/>
    <cellStyle name="Normal 2 3 2 2 2 2 2 2" xfId="184" xr:uid="{00000000-0005-0000-0000-0000AF360000}"/>
    <cellStyle name="Normal 2 3 2 2 2 2 2 2 2" xfId="528" xr:uid="{00000000-0005-0000-0000-0000B0360000}"/>
    <cellStyle name="Normal 2 3 2 2 2 2 2 2 2 2" xfId="1234" xr:uid="{00000000-0005-0000-0000-0000B1360000}"/>
    <cellStyle name="Normal 2 3 2 2 2 2 2 2 2 2 2" xfId="2644" xr:uid="{00000000-0005-0000-0000-0000B2360000}"/>
    <cellStyle name="Normal 2 3 2 2 2 2 2 2 2 2 2 2" xfId="5118" xr:uid="{00000000-0005-0000-0000-0000B3360000}"/>
    <cellStyle name="Normal 2 3 2 2 2 2 2 2 2 2 2 2 2" xfId="13264" xr:uid="{00000000-0005-0000-0000-0000B4360000}"/>
    <cellStyle name="Normal 2 3 2 2 2 2 2 2 2 2 2 2 2 2" xfId="29560" xr:uid="{00000000-0005-0000-0000-0000B5360000}"/>
    <cellStyle name="Normal 2 3 2 2 2 2 2 2 2 2 2 2 3" xfId="21414" xr:uid="{00000000-0005-0000-0000-0000B6360000}"/>
    <cellStyle name="Normal 2 3 2 2 2 2 2 2 2 2 2 3" xfId="7943" xr:uid="{00000000-0005-0000-0000-0000B7360000}"/>
    <cellStyle name="Normal 2 3 2 2 2 2 2 2 2 2 2 3 2" xfId="16089" xr:uid="{00000000-0005-0000-0000-0000B8360000}"/>
    <cellStyle name="Normal 2 3 2 2 2 2 2 2 2 2 2 3 2 2" xfId="32385" xr:uid="{00000000-0005-0000-0000-0000B9360000}"/>
    <cellStyle name="Normal 2 3 2 2 2 2 2 2 2 2 2 3 3" xfId="24239" xr:uid="{00000000-0005-0000-0000-0000BA360000}"/>
    <cellStyle name="Normal 2 3 2 2 2 2 2 2 2 2 2 4" xfId="10790" xr:uid="{00000000-0005-0000-0000-0000BB360000}"/>
    <cellStyle name="Normal 2 3 2 2 2 2 2 2 2 2 2 4 2" xfId="27086" xr:uid="{00000000-0005-0000-0000-0000BC360000}"/>
    <cellStyle name="Normal 2 3 2 2 2 2 2 2 2 2 2 5" xfId="18940" xr:uid="{00000000-0005-0000-0000-0000BD360000}"/>
    <cellStyle name="Normal 2 3 2 2 2 2 2 2 2 2 3" xfId="3900" xr:uid="{00000000-0005-0000-0000-0000BE360000}"/>
    <cellStyle name="Normal 2 3 2 2 2 2 2 2 2 2 3 2" xfId="12046" xr:uid="{00000000-0005-0000-0000-0000BF360000}"/>
    <cellStyle name="Normal 2 3 2 2 2 2 2 2 2 2 3 2 2" xfId="28342" xr:uid="{00000000-0005-0000-0000-0000C0360000}"/>
    <cellStyle name="Normal 2 3 2 2 2 2 2 2 2 2 3 3" xfId="20196" xr:uid="{00000000-0005-0000-0000-0000C1360000}"/>
    <cellStyle name="Normal 2 3 2 2 2 2 2 2 2 2 4" xfId="6533" xr:uid="{00000000-0005-0000-0000-0000C2360000}"/>
    <cellStyle name="Normal 2 3 2 2 2 2 2 2 2 2 4 2" xfId="14679" xr:uid="{00000000-0005-0000-0000-0000C3360000}"/>
    <cellStyle name="Normal 2 3 2 2 2 2 2 2 2 2 4 2 2" xfId="30975" xr:uid="{00000000-0005-0000-0000-0000C4360000}"/>
    <cellStyle name="Normal 2 3 2 2 2 2 2 2 2 2 4 3" xfId="22829" xr:uid="{00000000-0005-0000-0000-0000C5360000}"/>
    <cellStyle name="Normal 2 3 2 2 2 2 2 2 2 2 5" xfId="9380" xr:uid="{00000000-0005-0000-0000-0000C6360000}"/>
    <cellStyle name="Normal 2 3 2 2 2 2 2 2 2 2 5 2" xfId="25676" xr:uid="{00000000-0005-0000-0000-0000C7360000}"/>
    <cellStyle name="Normal 2 3 2 2 2 2 2 2 2 2 6" xfId="17530" xr:uid="{00000000-0005-0000-0000-0000C8360000}"/>
    <cellStyle name="Normal 2 3 2 2 2 2 2 2 2 3" xfId="1939" xr:uid="{00000000-0005-0000-0000-0000C9360000}"/>
    <cellStyle name="Normal 2 3 2 2 2 2 2 2 2 3 2" xfId="4509" xr:uid="{00000000-0005-0000-0000-0000CA360000}"/>
    <cellStyle name="Normal 2 3 2 2 2 2 2 2 2 3 2 2" xfId="12655" xr:uid="{00000000-0005-0000-0000-0000CB360000}"/>
    <cellStyle name="Normal 2 3 2 2 2 2 2 2 2 3 2 2 2" xfId="28951" xr:uid="{00000000-0005-0000-0000-0000CC360000}"/>
    <cellStyle name="Normal 2 3 2 2 2 2 2 2 2 3 2 3" xfId="20805" xr:uid="{00000000-0005-0000-0000-0000CD360000}"/>
    <cellStyle name="Normal 2 3 2 2 2 2 2 2 2 3 3" xfId="7238" xr:uid="{00000000-0005-0000-0000-0000CE360000}"/>
    <cellStyle name="Normal 2 3 2 2 2 2 2 2 2 3 3 2" xfId="15384" xr:uid="{00000000-0005-0000-0000-0000CF360000}"/>
    <cellStyle name="Normal 2 3 2 2 2 2 2 2 2 3 3 2 2" xfId="31680" xr:uid="{00000000-0005-0000-0000-0000D0360000}"/>
    <cellStyle name="Normal 2 3 2 2 2 2 2 2 2 3 3 3" xfId="23534" xr:uid="{00000000-0005-0000-0000-0000D1360000}"/>
    <cellStyle name="Normal 2 3 2 2 2 2 2 2 2 3 4" xfId="10085" xr:uid="{00000000-0005-0000-0000-0000D2360000}"/>
    <cellStyle name="Normal 2 3 2 2 2 2 2 2 2 3 4 2" xfId="26381" xr:uid="{00000000-0005-0000-0000-0000D3360000}"/>
    <cellStyle name="Normal 2 3 2 2 2 2 2 2 2 3 5" xfId="18235" xr:uid="{00000000-0005-0000-0000-0000D4360000}"/>
    <cellStyle name="Normal 2 3 2 2 2 2 2 2 2 4" xfId="3291" xr:uid="{00000000-0005-0000-0000-0000D5360000}"/>
    <cellStyle name="Normal 2 3 2 2 2 2 2 2 2 4 2" xfId="11437" xr:uid="{00000000-0005-0000-0000-0000D6360000}"/>
    <cellStyle name="Normal 2 3 2 2 2 2 2 2 2 4 2 2" xfId="27733" xr:uid="{00000000-0005-0000-0000-0000D7360000}"/>
    <cellStyle name="Normal 2 3 2 2 2 2 2 2 2 4 3" xfId="19587" xr:uid="{00000000-0005-0000-0000-0000D8360000}"/>
    <cellStyle name="Normal 2 3 2 2 2 2 2 2 2 5" xfId="5828" xr:uid="{00000000-0005-0000-0000-0000D9360000}"/>
    <cellStyle name="Normal 2 3 2 2 2 2 2 2 2 5 2" xfId="13974" xr:uid="{00000000-0005-0000-0000-0000DA360000}"/>
    <cellStyle name="Normal 2 3 2 2 2 2 2 2 2 5 2 2" xfId="30270" xr:uid="{00000000-0005-0000-0000-0000DB360000}"/>
    <cellStyle name="Normal 2 3 2 2 2 2 2 2 2 5 3" xfId="22124" xr:uid="{00000000-0005-0000-0000-0000DC360000}"/>
    <cellStyle name="Normal 2 3 2 2 2 2 2 2 2 6" xfId="8675" xr:uid="{00000000-0005-0000-0000-0000DD360000}"/>
    <cellStyle name="Normal 2 3 2 2 2 2 2 2 2 6 2" xfId="24971" xr:uid="{00000000-0005-0000-0000-0000DE360000}"/>
    <cellStyle name="Normal 2 3 2 2 2 2 2 2 2 7" xfId="16825" xr:uid="{00000000-0005-0000-0000-0000DF360000}"/>
    <cellStyle name="Normal 2 3 2 2 2 2 2 2 3" xfId="890" xr:uid="{00000000-0005-0000-0000-0000E0360000}"/>
    <cellStyle name="Normal 2 3 2 2 2 2 2 2 3 2" xfId="2300" xr:uid="{00000000-0005-0000-0000-0000E1360000}"/>
    <cellStyle name="Normal 2 3 2 2 2 2 2 2 3 2 2" xfId="4822" xr:uid="{00000000-0005-0000-0000-0000E2360000}"/>
    <cellStyle name="Normal 2 3 2 2 2 2 2 2 3 2 2 2" xfId="12968" xr:uid="{00000000-0005-0000-0000-0000E3360000}"/>
    <cellStyle name="Normal 2 3 2 2 2 2 2 2 3 2 2 2 2" xfId="29264" xr:uid="{00000000-0005-0000-0000-0000E4360000}"/>
    <cellStyle name="Normal 2 3 2 2 2 2 2 2 3 2 2 3" xfId="21118" xr:uid="{00000000-0005-0000-0000-0000E5360000}"/>
    <cellStyle name="Normal 2 3 2 2 2 2 2 2 3 2 3" xfId="7599" xr:uid="{00000000-0005-0000-0000-0000E6360000}"/>
    <cellStyle name="Normal 2 3 2 2 2 2 2 2 3 2 3 2" xfId="15745" xr:uid="{00000000-0005-0000-0000-0000E7360000}"/>
    <cellStyle name="Normal 2 3 2 2 2 2 2 2 3 2 3 2 2" xfId="32041" xr:uid="{00000000-0005-0000-0000-0000E8360000}"/>
    <cellStyle name="Normal 2 3 2 2 2 2 2 2 3 2 3 3" xfId="23895" xr:uid="{00000000-0005-0000-0000-0000E9360000}"/>
    <cellStyle name="Normal 2 3 2 2 2 2 2 2 3 2 4" xfId="10446" xr:uid="{00000000-0005-0000-0000-0000EA360000}"/>
    <cellStyle name="Normal 2 3 2 2 2 2 2 2 3 2 4 2" xfId="26742" xr:uid="{00000000-0005-0000-0000-0000EB360000}"/>
    <cellStyle name="Normal 2 3 2 2 2 2 2 2 3 2 5" xfId="18596" xr:uid="{00000000-0005-0000-0000-0000EC360000}"/>
    <cellStyle name="Normal 2 3 2 2 2 2 2 2 3 3" xfId="3604" xr:uid="{00000000-0005-0000-0000-0000ED360000}"/>
    <cellStyle name="Normal 2 3 2 2 2 2 2 2 3 3 2" xfId="11750" xr:uid="{00000000-0005-0000-0000-0000EE360000}"/>
    <cellStyle name="Normal 2 3 2 2 2 2 2 2 3 3 2 2" xfId="28046" xr:uid="{00000000-0005-0000-0000-0000EF360000}"/>
    <cellStyle name="Normal 2 3 2 2 2 2 2 2 3 3 3" xfId="19900" xr:uid="{00000000-0005-0000-0000-0000F0360000}"/>
    <cellStyle name="Normal 2 3 2 2 2 2 2 2 3 4" xfId="6189" xr:uid="{00000000-0005-0000-0000-0000F1360000}"/>
    <cellStyle name="Normal 2 3 2 2 2 2 2 2 3 4 2" xfId="14335" xr:uid="{00000000-0005-0000-0000-0000F2360000}"/>
    <cellStyle name="Normal 2 3 2 2 2 2 2 2 3 4 2 2" xfId="30631" xr:uid="{00000000-0005-0000-0000-0000F3360000}"/>
    <cellStyle name="Normal 2 3 2 2 2 2 2 2 3 4 3" xfId="22485" xr:uid="{00000000-0005-0000-0000-0000F4360000}"/>
    <cellStyle name="Normal 2 3 2 2 2 2 2 2 3 5" xfId="9036" xr:uid="{00000000-0005-0000-0000-0000F5360000}"/>
    <cellStyle name="Normal 2 3 2 2 2 2 2 2 3 5 2" xfId="25332" xr:uid="{00000000-0005-0000-0000-0000F6360000}"/>
    <cellStyle name="Normal 2 3 2 2 2 2 2 2 3 6" xfId="17186" xr:uid="{00000000-0005-0000-0000-0000F7360000}"/>
    <cellStyle name="Normal 2 3 2 2 2 2 2 2 4" xfId="1595" xr:uid="{00000000-0005-0000-0000-0000F8360000}"/>
    <cellStyle name="Normal 2 3 2 2 2 2 2 2 4 2" xfId="4213" xr:uid="{00000000-0005-0000-0000-0000F9360000}"/>
    <cellStyle name="Normal 2 3 2 2 2 2 2 2 4 2 2" xfId="12359" xr:uid="{00000000-0005-0000-0000-0000FA360000}"/>
    <cellStyle name="Normal 2 3 2 2 2 2 2 2 4 2 2 2" xfId="28655" xr:uid="{00000000-0005-0000-0000-0000FB360000}"/>
    <cellStyle name="Normal 2 3 2 2 2 2 2 2 4 2 3" xfId="20509" xr:uid="{00000000-0005-0000-0000-0000FC360000}"/>
    <cellStyle name="Normal 2 3 2 2 2 2 2 2 4 3" xfId="6894" xr:uid="{00000000-0005-0000-0000-0000FD360000}"/>
    <cellStyle name="Normal 2 3 2 2 2 2 2 2 4 3 2" xfId="15040" xr:uid="{00000000-0005-0000-0000-0000FE360000}"/>
    <cellStyle name="Normal 2 3 2 2 2 2 2 2 4 3 2 2" xfId="31336" xr:uid="{00000000-0005-0000-0000-0000FF360000}"/>
    <cellStyle name="Normal 2 3 2 2 2 2 2 2 4 3 3" xfId="23190" xr:uid="{00000000-0005-0000-0000-000000370000}"/>
    <cellStyle name="Normal 2 3 2 2 2 2 2 2 4 4" xfId="9741" xr:uid="{00000000-0005-0000-0000-000001370000}"/>
    <cellStyle name="Normal 2 3 2 2 2 2 2 2 4 4 2" xfId="26037" xr:uid="{00000000-0005-0000-0000-000002370000}"/>
    <cellStyle name="Normal 2 3 2 2 2 2 2 2 4 5" xfId="17891" xr:uid="{00000000-0005-0000-0000-000003370000}"/>
    <cellStyle name="Normal 2 3 2 2 2 2 2 2 5" xfId="2995" xr:uid="{00000000-0005-0000-0000-000004370000}"/>
    <cellStyle name="Normal 2 3 2 2 2 2 2 2 5 2" xfId="11141" xr:uid="{00000000-0005-0000-0000-000005370000}"/>
    <cellStyle name="Normal 2 3 2 2 2 2 2 2 5 2 2" xfId="27437" xr:uid="{00000000-0005-0000-0000-000006370000}"/>
    <cellStyle name="Normal 2 3 2 2 2 2 2 2 5 3" xfId="19291" xr:uid="{00000000-0005-0000-0000-000007370000}"/>
    <cellStyle name="Normal 2 3 2 2 2 2 2 2 6" xfId="5484" xr:uid="{00000000-0005-0000-0000-000008370000}"/>
    <cellStyle name="Normal 2 3 2 2 2 2 2 2 6 2" xfId="13630" xr:uid="{00000000-0005-0000-0000-000009370000}"/>
    <cellStyle name="Normal 2 3 2 2 2 2 2 2 6 2 2" xfId="29926" xr:uid="{00000000-0005-0000-0000-00000A370000}"/>
    <cellStyle name="Normal 2 3 2 2 2 2 2 2 6 3" xfId="21780" xr:uid="{00000000-0005-0000-0000-00000B370000}"/>
    <cellStyle name="Normal 2 3 2 2 2 2 2 2 7" xfId="8331" xr:uid="{00000000-0005-0000-0000-00000C370000}"/>
    <cellStyle name="Normal 2 3 2 2 2 2 2 2 7 2" xfId="24627" xr:uid="{00000000-0005-0000-0000-00000D370000}"/>
    <cellStyle name="Normal 2 3 2 2 2 2 2 2 8" xfId="16481" xr:uid="{00000000-0005-0000-0000-00000E370000}"/>
    <cellStyle name="Normal 2 3 2 2 2 2 2 3" xfId="258" xr:uid="{00000000-0005-0000-0000-00000F370000}"/>
    <cellStyle name="Normal 2 3 2 2 2 2 2 3 2" xfId="602" xr:uid="{00000000-0005-0000-0000-000010370000}"/>
    <cellStyle name="Normal 2 3 2 2 2 2 2 3 2 2" xfId="1308" xr:uid="{00000000-0005-0000-0000-000011370000}"/>
    <cellStyle name="Normal 2 3 2 2 2 2 2 3 2 2 2" xfId="2718" xr:uid="{00000000-0005-0000-0000-000012370000}"/>
    <cellStyle name="Normal 2 3 2 2 2 2 2 3 2 2 2 2" xfId="5192" xr:uid="{00000000-0005-0000-0000-000013370000}"/>
    <cellStyle name="Normal 2 3 2 2 2 2 2 3 2 2 2 2 2" xfId="13338" xr:uid="{00000000-0005-0000-0000-000014370000}"/>
    <cellStyle name="Normal 2 3 2 2 2 2 2 3 2 2 2 2 2 2" xfId="29634" xr:uid="{00000000-0005-0000-0000-000015370000}"/>
    <cellStyle name="Normal 2 3 2 2 2 2 2 3 2 2 2 2 3" xfId="21488" xr:uid="{00000000-0005-0000-0000-000016370000}"/>
    <cellStyle name="Normal 2 3 2 2 2 2 2 3 2 2 2 3" xfId="8017" xr:uid="{00000000-0005-0000-0000-000017370000}"/>
    <cellStyle name="Normal 2 3 2 2 2 2 2 3 2 2 2 3 2" xfId="16163" xr:uid="{00000000-0005-0000-0000-000018370000}"/>
    <cellStyle name="Normal 2 3 2 2 2 2 2 3 2 2 2 3 2 2" xfId="32459" xr:uid="{00000000-0005-0000-0000-000019370000}"/>
    <cellStyle name="Normal 2 3 2 2 2 2 2 3 2 2 2 3 3" xfId="24313" xr:uid="{00000000-0005-0000-0000-00001A370000}"/>
    <cellStyle name="Normal 2 3 2 2 2 2 2 3 2 2 2 4" xfId="10864" xr:uid="{00000000-0005-0000-0000-00001B370000}"/>
    <cellStyle name="Normal 2 3 2 2 2 2 2 3 2 2 2 4 2" xfId="27160" xr:uid="{00000000-0005-0000-0000-00001C370000}"/>
    <cellStyle name="Normal 2 3 2 2 2 2 2 3 2 2 2 5" xfId="19014" xr:uid="{00000000-0005-0000-0000-00001D370000}"/>
    <cellStyle name="Normal 2 3 2 2 2 2 2 3 2 2 3" xfId="3974" xr:uid="{00000000-0005-0000-0000-00001E370000}"/>
    <cellStyle name="Normal 2 3 2 2 2 2 2 3 2 2 3 2" xfId="12120" xr:uid="{00000000-0005-0000-0000-00001F370000}"/>
    <cellStyle name="Normal 2 3 2 2 2 2 2 3 2 2 3 2 2" xfId="28416" xr:uid="{00000000-0005-0000-0000-000020370000}"/>
    <cellStyle name="Normal 2 3 2 2 2 2 2 3 2 2 3 3" xfId="20270" xr:uid="{00000000-0005-0000-0000-000021370000}"/>
    <cellStyle name="Normal 2 3 2 2 2 2 2 3 2 2 4" xfId="6607" xr:uid="{00000000-0005-0000-0000-000022370000}"/>
    <cellStyle name="Normal 2 3 2 2 2 2 2 3 2 2 4 2" xfId="14753" xr:uid="{00000000-0005-0000-0000-000023370000}"/>
    <cellStyle name="Normal 2 3 2 2 2 2 2 3 2 2 4 2 2" xfId="31049" xr:uid="{00000000-0005-0000-0000-000024370000}"/>
    <cellStyle name="Normal 2 3 2 2 2 2 2 3 2 2 4 3" xfId="22903" xr:uid="{00000000-0005-0000-0000-000025370000}"/>
    <cellStyle name="Normal 2 3 2 2 2 2 2 3 2 2 5" xfId="9454" xr:uid="{00000000-0005-0000-0000-000026370000}"/>
    <cellStyle name="Normal 2 3 2 2 2 2 2 3 2 2 5 2" xfId="25750" xr:uid="{00000000-0005-0000-0000-000027370000}"/>
    <cellStyle name="Normal 2 3 2 2 2 2 2 3 2 2 6" xfId="17604" xr:uid="{00000000-0005-0000-0000-000028370000}"/>
    <cellStyle name="Normal 2 3 2 2 2 2 2 3 2 3" xfId="2013" xr:uid="{00000000-0005-0000-0000-000029370000}"/>
    <cellStyle name="Normal 2 3 2 2 2 2 2 3 2 3 2" xfId="4583" xr:uid="{00000000-0005-0000-0000-00002A370000}"/>
    <cellStyle name="Normal 2 3 2 2 2 2 2 3 2 3 2 2" xfId="12729" xr:uid="{00000000-0005-0000-0000-00002B370000}"/>
    <cellStyle name="Normal 2 3 2 2 2 2 2 3 2 3 2 2 2" xfId="29025" xr:uid="{00000000-0005-0000-0000-00002C370000}"/>
    <cellStyle name="Normal 2 3 2 2 2 2 2 3 2 3 2 3" xfId="20879" xr:uid="{00000000-0005-0000-0000-00002D370000}"/>
    <cellStyle name="Normal 2 3 2 2 2 2 2 3 2 3 3" xfId="7312" xr:uid="{00000000-0005-0000-0000-00002E370000}"/>
    <cellStyle name="Normal 2 3 2 2 2 2 2 3 2 3 3 2" xfId="15458" xr:uid="{00000000-0005-0000-0000-00002F370000}"/>
    <cellStyle name="Normal 2 3 2 2 2 2 2 3 2 3 3 2 2" xfId="31754" xr:uid="{00000000-0005-0000-0000-000030370000}"/>
    <cellStyle name="Normal 2 3 2 2 2 2 2 3 2 3 3 3" xfId="23608" xr:uid="{00000000-0005-0000-0000-000031370000}"/>
    <cellStyle name="Normal 2 3 2 2 2 2 2 3 2 3 4" xfId="10159" xr:uid="{00000000-0005-0000-0000-000032370000}"/>
    <cellStyle name="Normal 2 3 2 2 2 2 2 3 2 3 4 2" xfId="26455" xr:uid="{00000000-0005-0000-0000-000033370000}"/>
    <cellStyle name="Normal 2 3 2 2 2 2 2 3 2 3 5" xfId="18309" xr:uid="{00000000-0005-0000-0000-000034370000}"/>
    <cellStyle name="Normal 2 3 2 2 2 2 2 3 2 4" xfId="3365" xr:uid="{00000000-0005-0000-0000-000035370000}"/>
    <cellStyle name="Normal 2 3 2 2 2 2 2 3 2 4 2" xfId="11511" xr:uid="{00000000-0005-0000-0000-000036370000}"/>
    <cellStyle name="Normal 2 3 2 2 2 2 2 3 2 4 2 2" xfId="27807" xr:uid="{00000000-0005-0000-0000-000037370000}"/>
    <cellStyle name="Normal 2 3 2 2 2 2 2 3 2 4 3" xfId="19661" xr:uid="{00000000-0005-0000-0000-000038370000}"/>
    <cellStyle name="Normal 2 3 2 2 2 2 2 3 2 5" xfId="5902" xr:uid="{00000000-0005-0000-0000-000039370000}"/>
    <cellStyle name="Normal 2 3 2 2 2 2 2 3 2 5 2" xfId="14048" xr:uid="{00000000-0005-0000-0000-00003A370000}"/>
    <cellStyle name="Normal 2 3 2 2 2 2 2 3 2 5 2 2" xfId="30344" xr:uid="{00000000-0005-0000-0000-00003B370000}"/>
    <cellStyle name="Normal 2 3 2 2 2 2 2 3 2 5 3" xfId="22198" xr:uid="{00000000-0005-0000-0000-00003C370000}"/>
    <cellStyle name="Normal 2 3 2 2 2 2 2 3 2 6" xfId="8749" xr:uid="{00000000-0005-0000-0000-00003D370000}"/>
    <cellStyle name="Normal 2 3 2 2 2 2 2 3 2 6 2" xfId="25045" xr:uid="{00000000-0005-0000-0000-00003E370000}"/>
    <cellStyle name="Normal 2 3 2 2 2 2 2 3 2 7" xfId="16899" xr:uid="{00000000-0005-0000-0000-00003F370000}"/>
    <cellStyle name="Normal 2 3 2 2 2 2 2 3 3" xfId="964" xr:uid="{00000000-0005-0000-0000-000040370000}"/>
    <cellStyle name="Normal 2 3 2 2 2 2 2 3 3 2" xfId="2374" xr:uid="{00000000-0005-0000-0000-000041370000}"/>
    <cellStyle name="Normal 2 3 2 2 2 2 2 3 3 2 2" xfId="4896" xr:uid="{00000000-0005-0000-0000-000042370000}"/>
    <cellStyle name="Normal 2 3 2 2 2 2 2 3 3 2 2 2" xfId="13042" xr:uid="{00000000-0005-0000-0000-000043370000}"/>
    <cellStyle name="Normal 2 3 2 2 2 2 2 3 3 2 2 2 2" xfId="29338" xr:uid="{00000000-0005-0000-0000-000044370000}"/>
    <cellStyle name="Normal 2 3 2 2 2 2 2 3 3 2 2 3" xfId="21192" xr:uid="{00000000-0005-0000-0000-000045370000}"/>
    <cellStyle name="Normal 2 3 2 2 2 2 2 3 3 2 3" xfId="7673" xr:uid="{00000000-0005-0000-0000-000046370000}"/>
    <cellStyle name="Normal 2 3 2 2 2 2 2 3 3 2 3 2" xfId="15819" xr:uid="{00000000-0005-0000-0000-000047370000}"/>
    <cellStyle name="Normal 2 3 2 2 2 2 2 3 3 2 3 2 2" xfId="32115" xr:uid="{00000000-0005-0000-0000-000048370000}"/>
    <cellStyle name="Normal 2 3 2 2 2 2 2 3 3 2 3 3" xfId="23969" xr:uid="{00000000-0005-0000-0000-000049370000}"/>
    <cellStyle name="Normal 2 3 2 2 2 2 2 3 3 2 4" xfId="10520" xr:uid="{00000000-0005-0000-0000-00004A370000}"/>
    <cellStyle name="Normal 2 3 2 2 2 2 2 3 3 2 4 2" xfId="26816" xr:uid="{00000000-0005-0000-0000-00004B370000}"/>
    <cellStyle name="Normal 2 3 2 2 2 2 2 3 3 2 5" xfId="18670" xr:uid="{00000000-0005-0000-0000-00004C370000}"/>
    <cellStyle name="Normal 2 3 2 2 2 2 2 3 3 3" xfId="3678" xr:uid="{00000000-0005-0000-0000-00004D370000}"/>
    <cellStyle name="Normal 2 3 2 2 2 2 2 3 3 3 2" xfId="11824" xr:uid="{00000000-0005-0000-0000-00004E370000}"/>
    <cellStyle name="Normal 2 3 2 2 2 2 2 3 3 3 2 2" xfId="28120" xr:uid="{00000000-0005-0000-0000-00004F370000}"/>
    <cellStyle name="Normal 2 3 2 2 2 2 2 3 3 3 3" xfId="19974" xr:uid="{00000000-0005-0000-0000-000050370000}"/>
    <cellStyle name="Normal 2 3 2 2 2 2 2 3 3 4" xfId="6263" xr:uid="{00000000-0005-0000-0000-000051370000}"/>
    <cellStyle name="Normal 2 3 2 2 2 2 2 3 3 4 2" xfId="14409" xr:uid="{00000000-0005-0000-0000-000052370000}"/>
    <cellStyle name="Normal 2 3 2 2 2 2 2 3 3 4 2 2" xfId="30705" xr:uid="{00000000-0005-0000-0000-000053370000}"/>
    <cellStyle name="Normal 2 3 2 2 2 2 2 3 3 4 3" xfId="22559" xr:uid="{00000000-0005-0000-0000-000054370000}"/>
    <cellStyle name="Normal 2 3 2 2 2 2 2 3 3 5" xfId="9110" xr:uid="{00000000-0005-0000-0000-000055370000}"/>
    <cellStyle name="Normal 2 3 2 2 2 2 2 3 3 5 2" xfId="25406" xr:uid="{00000000-0005-0000-0000-000056370000}"/>
    <cellStyle name="Normal 2 3 2 2 2 2 2 3 3 6" xfId="17260" xr:uid="{00000000-0005-0000-0000-000057370000}"/>
    <cellStyle name="Normal 2 3 2 2 2 2 2 3 4" xfId="1669" xr:uid="{00000000-0005-0000-0000-000058370000}"/>
    <cellStyle name="Normal 2 3 2 2 2 2 2 3 4 2" xfId="4287" xr:uid="{00000000-0005-0000-0000-000059370000}"/>
    <cellStyle name="Normal 2 3 2 2 2 2 2 3 4 2 2" xfId="12433" xr:uid="{00000000-0005-0000-0000-00005A370000}"/>
    <cellStyle name="Normal 2 3 2 2 2 2 2 3 4 2 2 2" xfId="28729" xr:uid="{00000000-0005-0000-0000-00005B370000}"/>
    <cellStyle name="Normal 2 3 2 2 2 2 2 3 4 2 3" xfId="20583" xr:uid="{00000000-0005-0000-0000-00005C370000}"/>
    <cellStyle name="Normal 2 3 2 2 2 2 2 3 4 3" xfId="6968" xr:uid="{00000000-0005-0000-0000-00005D370000}"/>
    <cellStyle name="Normal 2 3 2 2 2 2 2 3 4 3 2" xfId="15114" xr:uid="{00000000-0005-0000-0000-00005E370000}"/>
    <cellStyle name="Normal 2 3 2 2 2 2 2 3 4 3 2 2" xfId="31410" xr:uid="{00000000-0005-0000-0000-00005F370000}"/>
    <cellStyle name="Normal 2 3 2 2 2 2 2 3 4 3 3" xfId="23264" xr:uid="{00000000-0005-0000-0000-000060370000}"/>
    <cellStyle name="Normal 2 3 2 2 2 2 2 3 4 4" xfId="9815" xr:uid="{00000000-0005-0000-0000-000061370000}"/>
    <cellStyle name="Normal 2 3 2 2 2 2 2 3 4 4 2" xfId="26111" xr:uid="{00000000-0005-0000-0000-000062370000}"/>
    <cellStyle name="Normal 2 3 2 2 2 2 2 3 4 5" xfId="17965" xr:uid="{00000000-0005-0000-0000-000063370000}"/>
    <cellStyle name="Normal 2 3 2 2 2 2 2 3 5" xfId="3069" xr:uid="{00000000-0005-0000-0000-000064370000}"/>
    <cellStyle name="Normal 2 3 2 2 2 2 2 3 5 2" xfId="11215" xr:uid="{00000000-0005-0000-0000-000065370000}"/>
    <cellStyle name="Normal 2 3 2 2 2 2 2 3 5 2 2" xfId="27511" xr:uid="{00000000-0005-0000-0000-000066370000}"/>
    <cellStyle name="Normal 2 3 2 2 2 2 2 3 5 3" xfId="19365" xr:uid="{00000000-0005-0000-0000-000067370000}"/>
    <cellStyle name="Normal 2 3 2 2 2 2 2 3 6" xfId="5558" xr:uid="{00000000-0005-0000-0000-000068370000}"/>
    <cellStyle name="Normal 2 3 2 2 2 2 2 3 6 2" xfId="13704" xr:uid="{00000000-0005-0000-0000-000069370000}"/>
    <cellStyle name="Normal 2 3 2 2 2 2 2 3 6 2 2" xfId="30000" xr:uid="{00000000-0005-0000-0000-00006A370000}"/>
    <cellStyle name="Normal 2 3 2 2 2 2 2 3 6 3" xfId="21854" xr:uid="{00000000-0005-0000-0000-00006B370000}"/>
    <cellStyle name="Normal 2 3 2 2 2 2 2 3 7" xfId="8405" xr:uid="{00000000-0005-0000-0000-00006C370000}"/>
    <cellStyle name="Normal 2 3 2 2 2 2 2 3 7 2" xfId="24701" xr:uid="{00000000-0005-0000-0000-00006D370000}"/>
    <cellStyle name="Normal 2 3 2 2 2 2 2 3 8" xfId="16555" xr:uid="{00000000-0005-0000-0000-00006E370000}"/>
    <cellStyle name="Normal 2 3 2 2 2 2 2 4" xfId="348" xr:uid="{00000000-0005-0000-0000-00006F370000}"/>
    <cellStyle name="Normal 2 3 2 2 2 2 2 4 2" xfId="692" xr:uid="{00000000-0005-0000-0000-000070370000}"/>
    <cellStyle name="Normal 2 3 2 2 2 2 2 4 2 2" xfId="1398" xr:uid="{00000000-0005-0000-0000-000071370000}"/>
    <cellStyle name="Normal 2 3 2 2 2 2 2 4 2 2 2" xfId="2808" xr:uid="{00000000-0005-0000-0000-000072370000}"/>
    <cellStyle name="Normal 2 3 2 2 2 2 2 4 2 2 2 2" xfId="5266" xr:uid="{00000000-0005-0000-0000-000073370000}"/>
    <cellStyle name="Normal 2 3 2 2 2 2 2 4 2 2 2 2 2" xfId="13412" xr:uid="{00000000-0005-0000-0000-000074370000}"/>
    <cellStyle name="Normal 2 3 2 2 2 2 2 4 2 2 2 2 2 2" xfId="29708" xr:uid="{00000000-0005-0000-0000-000075370000}"/>
    <cellStyle name="Normal 2 3 2 2 2 2 2 4 2 2 2 2 3" xfId="21562" xr:uid="{00000000-0005-0000-0000-000076370000}"/>
    <cellStyle name="Normal 2 3 2 2 2 2 2 4 2 2 2 3" xfId="8107" xr:uid="{00000000-0005-0000-0000-000077370000}"/>
    <cellStyle name="Normal 2 3 2 2 2 2 2 4 2 2 2 3 2" xfId="16253" xr:uid="{00000000-0005-0000-0000-000078370000}"/>
    <cellStyle name="Normal 2 3 2 2 2 2 2 4 2 2 2 3 2 2" xfId="32549" xr:uid="{00000000-0005-0000-0000-000079370000}"/>
    <cellStyle name="Normal 2 3 2 2 2 2 2 4 2 2 2 3 3" xfId="24403" xr:uid="{00000000-0005-0000-0000-00007A370000}"/>
    <cellStyle name="Normal 2 3 2 2 2 2 2 4 2 2 2 4" xfId="10954" xr:uid="{00000000-0005-0000-0000-00007B370000}"/>
    <cellStyle name="Normal 2 3 2 2 2 2 2 4 2 2 2 4 2" xfId="27250" xr:uid="{00000000-0005-0000-0000-00007C370000}"/>
    <cellStyle name="Normal 2 3 2 2 2 2 2 4 2 2 2 5" xfId="19104" xr:uid="{00000000-0005-0000-0000-00007D370000}"/>
    <cellStyle name="Normal 2 3 2 2 2 2 2 4 2 2 3" xfId="4048" xr:uid="{00000000-0005-0000-0000-00007E370000}"/>
    <cellStyle name="Normal 2 3 2 2 2 2 2 4 2 2 3 2" xfId="12194" xr:uid="{00000000-0005-0000-0000-00007F370000}"/>
    <cellStyle name="Normal 2 3 2 2 2 2 2 4 2 2 3 2 2" xfId="28490" xr:uid="{00000000-0005-0000-0000-000080370000}"/>
    <cellStyle name="Normal 2 3 2 2 2 2 2 4 2 2 3 3" xfId="20344" xr:uid="{00000000-0005-0000-0000-000081370000}"/>
    <cellStyle name="Normal 2 3 2 2 2 2 2 4 2 2 4" xfId="6697" xr:uid="{00000000-0005-0000-0000-000082370000}"/>
    <cellStyle name="Normal 2 3 2 2 2 2 2 4 2 2 4 2" xfId="14843" xr:uid="{00000000-0005-0000-0000-000083370000}"/>
    <cellStyle name="Normal 2 3 2 2 2 2 2 4 2 2 4 2 2" xfId="31139" xr:uid="{00000000-0005-0000-0000-000084370000}"/>
    <cellStyle name="Normal 2 3 2 2 2 2 2 4 2 2 4 3" xfId="22993" xr:uid="{00000000-0005-0000-0000-000085370000}"/>
    <cellStyle name="Normal 2 3 2 2 2 2 2 4 2 2 5" xfId="9544" xr:uid="{00000000-0005-0000-0000-000086370000}"/>
    <cellStyle name="Normal 2 3 2 2 2 2 2 4 2 2 5 2" xfId="25840" xr:uid="{00000000-0005-0000-0000-000087370000}"/>
    <cellStyle name="Normal 2 3 2 2 2 2 2 4 2 2 6" xfId="17694" xr:uid="{00000000-0005-0000-0000-000088370000}"/>
    <cellStyle name="Normal 2 3 2 2 2 2 2 4 2 3" xfId="2103" xr:uid="{00000000-0005-0000-0000-000089370000}"/>
    <cellStyle name="Normal 2 3 2 2 2 2 2 4 2 3 2" xfId="4657" xr:uid="{00000000-0005-0000-0000-00008A370000}"/>
    <cellStyle name="Normal 2 3 2 2 2 2 2 4 2 3 2 2" xfId="12803" xr:uid="{00000000-0005-0000-0000-00008B370000}"/>
    <cellStyle name="Normal 2 3 2 2 2 2 2 4 2 3 2 2 2" xfId="29099" xr:uid="{00000000-0005-0000-0000-00008C370000}"/>
    <cellStyle name="Normal 2 3 2 2 2 2 2 4 2 3 2 3" xfId="20953" xr:uid="{00000000-0005-0000-0000-00008D370000}"/>
    <cellStyle name="Normal 2 3 2 2 2 2 2 4 2 3 3" xfId="7402" xr:uid="{00000000-0005-0000-0000-00008E370000}"/>
    <cellStyle name="Normal 2 3 2 2 2 2 2 4 2 3 3 2" xfId="15548" xr:uid="{00000000-0005-0000-0000-00008F370000}"/>
    <cellStyle name="Normal 2 3 2 2 2 2 2 4 2 3 3 2 2" xfId="31844" xr:uid="{00000000-0005-0000-0000-000090370000}"/>
    <cellStyle name="Normal 2 3 2 2 2 2 2 4 2 3 3 3" xfId="23698" xr:uid="{00000000-0005-0000-0000-000091370000}"/>
    <cellStyle name="Normal 2 3 2 2 2 2 2 4 2 3 4" xfId="10249" xr:uid="{00000000-0005-0000-0000-000092370000}"/>
    <cellStyle name="Normal 2 3 2 2 2 2 2 4 2 3 4 2" xfId="26545" xr:uid="{00000000-0005-0000-0000-000093370000}"/>
    <cellStyle name="Normal 2 3 2 2 2 2 2 4 2 3 5" xfId="18399" xr:uid="{00000000-0005-0000-0000-000094370000}"/>
    <cellStyle name="Normal 2 3 2 2 2 2 2 4 2 4" xfId="3439" xr:uid="{00000000-0005-0000-0000-000095370000}"/>
    <cellStyle name="Normal 2 3 2 2 2 2 2 4 2 4 2" xfId="11585" xr:uid="{00000000-0005-0000-0000-000096370000}"/>
    <cellStyle name="Normal 2 3 2 2 2 2 2 4 2 4 2 2" xfId="27881" xr:uid="{00000000-0005-0000-0000-000097370000}"/>
    <cellStyle name="Normal 2 3 2 2 2 2 2 4 2 4 3" xfId="19735" xr:uid="{00000000-0005-0000-0000-000098370000}"/>
    <cellStyle name="Normal 2 3 2 2 2 2 2 4 2 5" xfId="5992" xr:uid="{00000000-0005-0000-0000-000099370000}"/>
    <cellStyle name="Normal 2 3 2 2 2 2 2 4 2 5 2" xfId="14138" xr:uid="{00000000-0005-0000-0000-00009A370000}"/>
    <cellStyle name="Normal 2 3 2 2 2 2 2 4 2 5 2 2" xfId="30434" xr:uid="{00000000-0005-0000-0000-00009B370000}"/>
    <cellStyle name="Normal 2 3 2 2 2 2 2 4 2 5 3" xfId="22288" xr:uid="{00000000-0005-0000-0000-00009C370000}"/>
    <cellStyle name="Normal 2 3 2 2 2 2 2 4 2 6" xfId="8839" xr:uid="{00000000-0005-0000-0000-00009D370000}"/>
    <cellStyle name="Normal 2 3 2 2 2 2 2 4 2 6 2" xfId="25135" xr:uid="{00000000-0005-0000-0000-00009E370000}"/>
    <cellStyle name="Normal 2 3 2 2 2 2 2 4 2 7" xfId="16989" xr:uid="{00000000-0005-0000-0000-00009F370000}"/>
    <cellStyle name="Normal 2 3 2 2 2 2 2 4 3" xfId="1054" xr:uid="{00000000-0005-0000-0000-0000A0370000}"/>
    <cellStyle name="Normal 2 3 2 2 2 2 2 4 3 2" xfId="2464" xr:uid="{00000000-0005-0000-0000-0000A1370000}"/>
    <cellStyle name="Normal 2 3 2 2 2 2 2 4 3 2 2" xfId="4970" xr:uid="{00000000-0005-0000-0000-0000A2370000}"/>
    <cellStyle name="Normal 2 3 2 2 2 2 2 4 3 2 2 2" xfId="13116" xr:uid="{00000000-0005-0000-0000-0000A3370000}"/>
    <cellStyle name="Normal 2 3 2 2 2 2 2 4 3 2 2 2 2" xfId="29412" xr:uid="{00000000-0005-0000-0000-0000A4370000}"/>
    <cellStyle name="Normal 2 3 2 2 2 2 2 4 3 2 2 3" xfId="21266" xr:uid="{00000000-0005-0000-0000-0000A5370000}"/>
    <cellStyle name="Normal 2 3 2 2 2 2 2 4 3 2 3" xfId="7763" xr:uid="{00000000-0005-0000-0000-0000A6370000}"/>
    <cellStyle name="Normal 2 3 2 2 2 2 2 4 3 2 3 2" xfId="15909" xr:uid="{00000000-0005-0000-0000-0000A7370000}"/>
    <cellStyle name="Normal 2 3 2 2 2 2 2 4 3 2 3 2 2" xfId="32205" xr:uid="{00000000-0005-0000-0000-0000A8370000}"/>
    <cellStyle name="Normal 2 3 2 2 2 2 2 4 3 2 3 3" xfId="24059" xr:uid="{00000000-0005-0000-0000-0000A9370000}"/>
    <cellStyle name="Normal 2 3 2 2 2 2 2 4 3 2 4" xfId="10610" xr:uid="{00000000-0005-0000-0000-0000AA370000}"/>
    <cellStyle name="Normal 2 3 2 2 2 2 2 4 3 2 4 2" xfId="26906" xr:uid="{00000000-0005-0000-0000-0000AB370000}"/>
    <cellStyle name="Normal 2 3 2 2 2 2 2 4 3 2 5" xfId="18760" xr:uid="{00000000-0005-0000-0000-0000AC370000}"/>
    <cellStyle name="Normal 2 3 2 2 2 2 2 4 3 3" xfId="3752" xr:uid="{00000000-0005-0000-0000-0000AD370000}"/>
    <cellStyle name="Normal 2 3 2 2 2 2 2 4 3 3 2" xfId="11898" xr:uid="{00000000-0005-0000-0000-0000AE370000}"/>
    <cellStyle name="Normal 2 3 2 2 2 2 2 4 3 3 2 2" xfId="28194" xr:uid="{00000000-0005-0000-0000-0000AF370000}"/>
    <cellStyle name="Normal 2 3 2 2 2 2 2 4 3 3 3" xfId="20048" xr:uid="{00000000-0005-0000-0000-0000B0370000}"/>
    <cellStyle name="Normal 2 3 2 2 2 2 2 4 3 4" xfId="6353" xr:uid="{00000000-0005-0000-0000-0000B1370000}"/>
    <cellStyle name="Normal 2 3 2 2 2 2 2 4 3 4 2" xfId="14499" xr:uid="{00000000-0005-0000-0000-0000B2370000}"/>
    <cellStyle name="Normal 2 3 2 2 2 2 2 4 3 4 2 2" xfId="30795" xr:uid="{00000000-0005-0000-0000-0000B3370000}"/>
    <cellStyle name="Normal 2 3 2 2 2 2 2 4 3 4 3" xfId="22649" xr:uid="{00000000-0005-0000-0000-0000B4370000}"/>
    <cellStyle name="Normal 2 3 2 2 2 2 2 4 3 5" xfId="9200" xr:uid="{00000000-0005-0000-0000-0000B5370000}"/>
    <cellStyle name="Normal 2 3 2 2 2 2 2 4 3 5 2" xfId="25496" xr:uid="{00000000-0005-0000-0000-0000B6370000}"/>
    <cellStyle name="Normal 2 3 2 2 2 2 2 4 3 6" xfId="17350" xr:uid="{00000000-0005-0000-0000-0000B7370000}"/>
    <cellStyle name="Normal 2 3 2 2 2 2 2 4 4" xfId="1759" xr:uid="{00000000-0005-0000-0000-0000B8370000}"/>
    <cellStyle name="Normal 2 3 2 2 2 2 2 4 4 2" xfId="4361" xr:uid="{00000000-0005-0000-0000-0000B9370000}"/>
    <cellStyle name="Normal 2 3 2 2 2 2 2 4 4 2 2" xfId="12507" xr:uid="{00000000-0005-0000-0000-0000BA370000}"/>
    <cellStyle name="Normal 2 3 2 2 2 2 2 4 4 2 2 2" xfId="28803" xr:uid="{00000000-0005-0000-0000-0000BB370000}"/>
    <cellStyle name="Normal 2 3 2 2 2 2 2 4 4 2 3" xfId="20657" xr:uid="{00000000-0005-0000-0000-0000BC370000}"/>
    <cellStyle name="Normal 2 3 2 2 2 2 2 4 4 3" xfId="7058" xr:uid="{00000000-0005-0000-0000-0000BD370000}"/>
    <cellStyle name="Normal 2 3 2 2 2 2 2 4 4 3 2" xfId="15204" xr:uid="{00000000-0005-0000-0000-0000BE370000}"/>
    <cellStyle name="Normal 2 3 2 2 2 2 2 4 4 3 2 2" xfId="31500" xr:uid="{00000000-0005-0000-0000-0000BF370000}"/>
    <cellStyle name="Normal 2 3 2 2 2 2 2 4 4 3 3" xfId="23354" xr:uid="{00000000-0005-0000-0000-0000C0370000}"/>
    <cellStyle name="Normal 2 3 2 2 2 2 2 4 4 4" xfId="9905" xr:uid="{00000000-0005-0000-0000-0000C1370000}"/>
    <cellStyle name="Normal 2 3 2 2 2 2 2 4 4 4 2" xfId="26201" xr:uid="{00000000-0005-0000-0000-0000C2370000}"/>
    <cellStyle name="Normal 2 3 2 2 2 2 2 4 4 5" xfId="18055" xr:uid="{00000000-0005-0000-0000-0000C3370000}"/>
    <cellStyle name="Normal 2 3 2 2 2 2 2 4 5" xfId="3143" xr:uid="{00000000-0005-0000-0000-0000C4370000}"/>
    <cellStyle name="Normal 2 3 2 2 2 2 2 4 5 2" xfId="11289" xr:uid="{00000000-0005-0000-0000-0000C5370000}"/>
    <cellStyle name="Normal 2 3 2 2 2 2 2 4 5 2 2" xfId="27585" xr:uid="{00000000-0005-0000-0000-0000C6370000}"/>
    <cellStyle name="Normal 2 3 2 2 2 2 2 4 5 3" xfId="19439" xr:uid="{00000000-0005-0000-0000-0000C7370000}"/>
    <cellStyle name="Normal 2 3 2 2 2 2 2 4 6" xfId="5648" xr:uid="{00000000-0005-0000-0000-0000C8370000}"/>
    <cellStyle name="Normal 2 3 2 2 2 2 2 4 6 2" xfId="13794" xr:uid="{00000000-0005-0000-0000-0000C9370000}"/>
    <cellStyle name="Normal 2 3 2 2 2 2 2 4 6 2 2" xfId="30090" xr:uid="{00000000-0005-0000-0000-0000CA370000}"/>
    <cellStyle name="Normal 2 3 2 2 2 2 2 4 6 3" xfId="21944" xr:uid="{00000000-0005-0000-0000-0000CB370000}"/>
    <cellStyle name="Normal 2 3 2 2 2 2 2 4 7" xfId="8495" xr:uid="{00000000-0005-0000-0000-0000CC370000}"/>
    <cellStyle name="Normal 2 3 2 2 2 2 2 4 7 2" xfId="24791" xr:uid="{00000000-0005-0000-0000-0000CD370000}"/>
    <cellStyle name="Normal 2 3 2 2 2 2 2 4 8" xfId="16645" xr:uid="{00000000-0005-0000-0000-0000CE370000}"/>
    <cellStyle name="Normal 2 3 2 2 2 2 2 5" xfId="438" xr:uid="{00000000-0005-0000-0000-0000CF370000}"/>
    <cellStyle name="Normal 2 3 2 2 2 2 2 5 2" xfId="1144" xr:uid="{00000000-0005-0000-0000-0000D0370000}"/>
    <cellStyle name="Normal 2 3 2 2 2 2 2 5 2 2" xfId="2554" xr:uid="{00000000-0005-0000-0000-0000D1370000}"/>
    <cellStyle name="Normal 2 3 2 2 2 2 2 5 2 2 2" xfId="5044" xr:uid="{00000000-0005-0000-0000-0000D2370000}"/>
    <cellStyle name="Normal 2 3 2 2 2 2 2 5 2 2 2 2" xfId="13190" xr:uid="{00000000-0005-0000-0000-0000D3370000}"/>
    <cellStyle name="Normal 2 3 2 2 2 2 2 5 2 2 2 2 2" xfId="29486" xr:uid="{00000000-0005-0000-0000-0000D4370000}"/>
    <cellStyle name="Normal 2 3 2 2 2 2 2 5 2 2 2 3" xfId="21340" xr:uid="{00000000-0005-0000-0000-0000D5370000}"/>
    <cellStyle name="Normal 2 3 2 2 2 2 2 5 2 2 3" xfId="7853" xr:uid="{00000000-0005-0000-0000-0000D6370000}"/>
    <cellStyle name="Normal 2 3 2 2 2 2 2 5 2 2 3 2" xfId="15999" xr:uid="{00000000-0005-0000-0000-0000D7370000}"/>
    <cellStyle name="Normal 2 3 2 2 2 2 2 5 2 2 3 2 2" xfId="32295" xr:uid="{00000000-0005-0000-0000-0000D8370000}"/>
    <cellStyle name="Normal 2 3 2 2 2 2 2 5 2 2 3 3" xfId="24149" xr:uid="{00000000-0005-0000-0000-0000D9370000}"/>
    <cellStyle name="Normal 2 3 2 2 2 2 2 5 2 2 4" xfId="10700" xr:uid="{00000000-0005-0000-0000-0000DA370000}"/>
    <cellStyle name="Normal 2 3 2 2 2 2 2 5 2 2 4 2" xfId="26996" xr:uid="{00000000-0005-0000-0000-0000DB370000}"/>
    <cellStyle name="Normal 2 3 2 2 2 2 2 5 2 2 5" xfId="18850" xr:uid="{00000000-0005-0000-0000-0000DC370000}"/>
    <cellStyle name="Normal 2 3 2 2 2 2 2 5 2 3" xfId="3826" xr:uid="{00000000-0005-0000-0000-0000DD370000}"/>
    <cellStyle name="Normal 2 3 2 2 2 2 2 5 2 3 2" xfId="11972" xr:uid="{00000000-0005-0000-0000-0000DE370000}"/>
    <cellStyle name="Normal 2 3 2 2 2 2 2 5 2 3 2 2" xfId="28268" xr:uid="{00000000-0005-0000-0000-0000DF370000}"/>
    <cellStyle name="Normal 2 3 2 2 2 2 2 5 2 3 3" xfId="20122" xr:uid="{00000000-0005-0000-0000-0000E0370000}"/>
    <cellStyle name="Normal 2 3 2 2 2 2 2 5 2 4" xfId="6443" xr:uid="{00000000-0005-0000-0000-0000E1370000}"/>
    <cellStyle name="Normal 2 3 2 2 2 2 2 5 2 4 2" xfId="14589" xr:uid="{00000000-0005-0000-0000-0000E2370000}"/>
    <cellStyle name="Normal 2 3 2 2 2 2 2 5 2 4 2 2" xfId="30885" xr:uid="{00000000-0005-0000-0000-0000E3370000}"/>
    <cellStyle name="Normal 2 3 2 2 2 2 2 5 2 4 3" xfId="22739" xr:uid="{00000000-0005-0000-0000-0000E4370000}"/>
    <cellStyle name="Normal 2 3 2 2 2 2 2 5 2 5" xfId="9290" xr:uid="{00000000-0005-0000-0000-0000E5370000}"/>
    <cellStyle name="Normal 2 3 2 2 2 2 2 5 2 5 2" xfId="25586" xr:uid="{00000000-0005-0000-0000-0000E6370000}"/>
    <cellStyle name="Normal 2 3 2 2 2 2 2 5 2 6" xfId="17440" xr:uid="{00000000-0005-0000-0000-0000E7370000}"/>
    <cellStyle name="Normal 2 3 2 2 2 2 2 5 3" xfId="1849" xr:uid="{00000000-0005-0000-0000-0000E8370000}"/>
    <cellStyle name="Normal 2 3 2 2 2 2 2 5 3 2" xfId="4435" xr:uid="{00000000-0005-0000-0000-0000E9370000}"/>
    <cellStyle name="Normal 2 3 2 2 2 2 2 5 3 2 2" xfId="12581" xr:uid="{00000000-0005-0000-0000-0000EA370000}"/>
    <cellStyle name="Normal 2 3 2 2 2 2 2 5 3 2 2 2" xfId="28877" xr:uid="{00000000-0005-0000-0000-0000EB370000}"/>
    <cellStyle name="Normal 2 3 2 2 2 2 2 5 3 2 3" xfId="20731" xr:uid="{00000000-0005-0000-0000-0000EC370000}"/>
    <cellStyle name="Normal 2 3 2 2 2 2 2 5 3 3" xfId="7148" xr:uid="{00000000-0005-0000-0000-0000ED370000}"/>
    <cellStyle name="Normal 2 3 2 2 2 2 2 5 3 3 2" xfId="15294" xr:uid="{00000000-0005-0000-0000-0000EE370000}"/>
    <cellStyle name="Normal 2 3 2 2 2 2 2 5 3 3 2 2" xfId="31590" xr:uid="{00000000-0005-0000-0000-0000EF370000}"/>
    <cellStyle name="Normal 2 3 2 2 2 2 2 5 3 3 3" xfId="23444" xr:uid="{00000000-0005-0000-0000-0000F0370000}"/>
    <cellStyle name="Normal 2 3 2 2 2 2 2 5 3 4" xfId="9995" xr:uid="{00000000-0005-0000-0000-0000F1370000}"/>
    <cellStyle name="Normal 2 3 2 2 2 2 2 5 3 4 2" xfId="26291" xr:uid="{00000000-0005-0000-0000-0000F2370000}"/>
    <cellStyle name="Normal 2 3 2 2 2 2 2 5 3 5" xfId="18145" xr:uid="{00000000-0005-0000-0000-0000F3370000}"/>
    <cellStyle name="Normal 2 3 2 2 2 2 2 5 4" xfId="3217" xr:uid="{00000000-0005-0000-0000-0000F4370000}"/>
    <cellStyle name="Normal 2 3 2 2 2 2 2 5 4 2" xfId="11363" xr:uid="{00000000-0005-0000-0000-0000F5370000}"/>
    <cellStyle name="Normal 2 3 2 2 2 2 2 5 4 2 2" xfId="27659" xr:uid="{00000000-0005-0000-0000-0000F6370000}"/>
    <cellStyle name="Normal 2 3 2 2 2 2 2 5 4 3" xfId="19513" xr:uid="{00000000-0005-0000-0000-0000F7370000}"/>
    <cellStyle name="Normal 2 3 2 2 2 2 2 5 5" xfId="5738" xr:uid="{00000000-0005-0000-0000-0000F8370000}"/>
    <cellStyle name="Normal 2 3 2 2 2 2 2 5 5 2" xfId="13884" xr:uid="{00000000-0005-0000-0000-0000F9370000}"/>
    <cellStyle name="Normal 2 3 2 2 2 2 2 5 5 2 2" xfId="30180" xr:uid="{00000000-0005-0000-0000-0000FA370000}"/>
    <cellStyle name="Normal 2 3 2 2 2 2 2 5 5 3" xfId="22034" xr:uid="{00000000-0005-0000-0000-0000FB370000}"/>
    <cellStyle name="Normal 2 3 2 2 2 2 2 5 6" xfId="8585" xr:uid="{00000000-0005-0000-0000-0000FC370000}"/>
    <cellStyle name="Normal 2 3 2 2 2 2 2 5 6 2" xfId="24881" xr:uid="{00000000-0005-0000-0000-0000FD370000}"/>
    <cellStyle name="Normal 2 3 2 2 2 2 2 5 7" xfId="16735" xr:uid="{00000000-0005-0000-0000-0000FE370000}"/>
    <cellStyle name="Normal 2 3 2 2 2 2 2 6" xfId="800" xr:uid="{00000000-0005-0000-0000-0000FF370000}"/>
    <cellStyle name="Normal 2 3 2 2 2 2 2 6 2" xfId="2210" xr:uid="{00000000-0005-0000-0000-000000380000}"/>
    <cellStyle name="Normal 2 3 2 2 2 2 2 6 2 2" xfId="4748" xr:uid="{00000000-0005-0000-0000-000001380000}"/>
    <cellStyle name="Normal 2 3 2 2 2 2 2 6 2 2 2" xfId="12894" xr:uid="{00000000-0005-0000-0000-000002380000}"/>
    <cellStyle name="Normal 2 3 2 2 2 2 2 6 2 2 2 2" xfId="29190" xr:uid="{00000000-0005-0000-0000-000003380000}"/>
    <cellStyle name="Normal 2 3 2 2 2 2 2 6 2 2 3" xfId="21044" xr:uid="{00000000-0005-0000-0000-000004380000}"/>
    <cellStyle name="Normal 2 3 2 2 2 2 2 6 2 3" xfId="7509" xr:uid="{00000000-0005-0000-0000-000005380000}"/>
    <cellStyle name="Normal 2 3 2 2 2 2 2 6 2 3 2" xfId="15655" xr:uid="{00000000-0005-0000-0000-000006380000}"/>
    <cellStyle name="Normal 2 3 2 2 2 2 2 6 2 3 2 2" xfId="31951" xr:uid="{00000000-0005-0000-0000-000007380000}"/>
    <cellStyle name="Normal 2 3 2 2 2 2 2 6 2 3 3" xfId="23805" xr:uid="{00000000-0005-0000-0000-000008380000}"/>
    <cellStyle name="Normal 2 3 2 2 2 2 2 6 2 4" xfId="10356" xr:uid="{00000000-0005-0000-0000-000009380000}"/>
    <cellStyle name="Normal 2 3 2 2 2 2 2 6 2 4 2" xfId="26652" xr:uid="{00000000-0005-0000-0000-00000A380000}"/>
    <cellStyle name="Normal 2 3 2 2 2 2 2 6 2 5" xfId="18506" xr:uid="{00000000-0005-0000-0000-00000B380000}"/>
    <cellStyle name="Normal 2 3 2 2 2 2 2 6 3" xfId="3530" xr:uid="{00000000-0005-0000-0000-00000C380000}"/>
    <cellStyle name="Normal 2 3 2 2 2 2 2 6 3 2" xfId="11676" xr:uid="{00000000-0005-0000-0000-00000D380000}"/>
    <cellStyle name="Normal 2 3 2 2 2 2 2 6 3 2 2" xfId="27972" xr:uid="{00000000-0005-0000-0000-00000E380000}"/>
    <cellStyle name="Normal 2 3 2 2 2 2 2 6 3 3" xfId="19826" xr:uid="{00000000-0005-0000-0000-00000F380000}"/>
    <cellStyle name="Normal 2 3 2 2 2 2 2 6 4" xfId="6099" xr:uid="{00000000-0005-0000-0000-000010380000}"/>
    <cellStyle name="Normal 2 3 2 2 2 2 2 6 4 2" xfId="14245" xr:uid="{00000000-0005-0000-0000-000011380000}"/>
    <cellStyle name="Normal 2 3 2 2 2 2 2 6 4 2 2" xfId="30541" xr:uid="{00000000-0005-0000-0000-000012380000}"/>
    <cellStyle name="Normal 2 3 2 2 2 2 2 6 4 3" xfId="22395" xr:uid="{00000000-0005-0000-0000-000013380000}"/>
    <cellStyle name="Normal 2 3 2 2 2 2 2 6 5" xfId="8946" xr:uid="{00000000-0005-0000-0000-000014380000}"/>
    <cellStyle name="Normal 2 3 2 2 2 2 2 6 5 2" xfId="25242" xr:uid="{00000000-0005-0000-0000-000015380000}"/>
    <cellStyle name="Normal 2 3 2 2 2 2 2 6 6" xfId="17096" xr:uid="{00000000-0005-0000-0000-000016380000}"/>
    <cellStyle name="Normal 2 3 2 2 2 2 2 7" xfId="1505" xr:uid="{00000000-0005-0000-0000-000017380000}"/>
    <cellStyle name="Normal 2 3 2 2 2 2 2 7 2" xfId="4139" xr:uid="{00000000-0005-0000-0000-000018380000}"/>
    <cellStyle name="Normal 2 3 2 2 2 2 2 7 2 2" xfId="12285" xr:uid="{00000000-0005-0000-0000-000019380000}"/>
    <cellStyle name="Normal 2 3 2 2 2 2 2 7 2 2 2" xfId="28581" xr:uid="{00000000-0005-0000-0000-00001A380000}"/>
    <cellStyle name="Normal 2 3 2 2 2 2 2 7 2 3" xfId="20435" xr:uid="{00000000-0005-0000-0000-00001B380000}"/>
    <cellStyle name="Normal 2 3 2 2 2 2 2 7 3" xfId="6804" xr:uid="{00000000-0005-0000-0000-00001C380000}"/>
    <cellStyle name="Normal 2 3 2 2 2 2 2 7 3 2" xfId="14950" xr:uid="{00000000-0005-0000-0000-00001D380000}"/>
    <cellStyle name="Normal 2 3 2 2 2 2 2 7 3 2 2" xfId="31246" xr:uid="{00000000-0005-0000-0000-00001E380000}"/>
    <cellStyle name="Normal 2 3 2 2 2 2 2 7 3 3" xfId="23100" xr:uid="{00000000-0005-0000-0000-00001F380000}"/>
    <cellStyle name="Normal 2 3 2 2 2 2 2 7 4" xfId="9651" xr:uid="{00000000-0005-0000-0000-000020380000}"/>
    <cellStyle name="Normal 2 3 2 2 2 2 2 7 4 2" xfId="25947" xr:uid="{00000000-0005-0000-0000-000021380000}"/>
    <cellStyle name="Normal 2 3 2 2 2 2 2 7 5" xfId="17801" xr:uid="{00000000-0005-0000-0000-000022380000}"/>
    <cellStyle name="Normal 2 3 2 2 2 2 2 8" xfId="2921" xr:uid="{00000000-0005-0000-0000-000023380000}"/>
    <cellStyle name="Normal 2 3 2 2 2 2 2 8 2" xfId="11067" xr:uid="{00000000-0005-0000-0000-000024380000}"/>
    <cellStyle name="Normal 2 3 2 2 2 2 2 8 2 2" xfId="27363" xr:uid="{00000000-0005-0000-0000-000025380000}"/>
    <cellStyle name="Normal 2 3 2 2 2 2 2 8 3" xfId="19217" xr:uid="{00000000-0005-0000-0000-000026380000}"/>
    <cellStyle name="Normal 2 3 2 2 2 2 2 9" xfId="5394" xr:uid="{00000000-0005-0000-0000-000027380000}"/>
    <cellStyle name="Normal 2 3 2 2 2 2 2 9 2" xfId="13540" xr:uid="{00000000-0005-0000-0000-000028380000}"/>
    <cellStyle name="Normal 2 3 2 2 2 2 2 9 2 2" xfId="29836" xr:uid="{00000000-0005-0000-0000-000029380000}"/>
    <cellStyle name="Normal 2 3 2 2 2 2 2 9 3" xfId="21690" xr:uid="{00000000-0005-0000-0000-00002A380000}"/>
    <cellStyle name="Normal 2 3 2 2 2 2 3" xfId="140" xr:uid="{00000000-0005-0000-0000-00002B380000}"/>
    <cellStyle name="Normal 2 3 2 2 2 2 3 2" xfId="484" xr:uid="{00000000-0005-0000-0000-00002C380000}"/>
    <cellStyle name="Normal 2 3 2 2 2 2 3 2 2" xfId="1190" xr:uid="{00000000-0005-0000-0000-00002D380000}"/>
    <cellStyle name="Normal 2 3 2 2 2 2 3 2 2 2" xfId="2600" xr:uid="{00000000-0005-0000-0000-00002E380000}"/>
    <cellStyle name="Normal 2 3 2 2 2 2 3 2 2 2 2" xfId="5082" xr:uid="{00000000-0005-0000-0000-00002F380000}"/>
    <cellStyle name="Normal 2 3 2 2 2 2 3 2 2 2 2 2" xfId="13228" xr:uid="{00000000-0005-0000-0000-000030380000}"/>
    <cellStyle name="Normal 2 3 2 2 2 2 3 2 2 2 2 2 2" xfId="29524" xr:uid="{00000000-0005-0000-0000-000031380000}"/>
    <cellStyle name="Normal 2 3 2 2 2 2 3 2 2 2 2 3" xfId="21378" xr:uid="{00000000-0005-0000-0000-000032380000}"/>
    <cellStyle name="Normal 2 3 2 2 2 2 3 2 2 2 3" xfId="7899" xr:uid="{00000000-0005-0000-0000-000033380000}"/>
    <cellStyle name="Normal 2 3 2 2 2 2 3 2 2 2 3 2" xfId="16045" xr:uid="{00000000-0005-0000-0000-000034380000}"/>
    <cellStyle name="Normal 2 3 2 2 2 2 3 2 2 2 3 2 2" xfId="32341" xr:uid="{00000000-0005-0000-0000-000035380000}"/>
    <cellStyle name="Normal 2 3 2 2 2 2 3 2 2 2 3 3" xfId="24195" xr:uid="{00000000-0005-0000-0000-000036380000}"/>
    <cellStyle name="Normal 2 3 2 2 2 2 3 2 2 2 4" xfId="10746" xr:uid="{00000000-0005-0000-0000-000037380000}"/>
    <cellStyle name="Normal 2 3 2 2 2 2 3 2 2 2 4 2" xfId="27042" xr:uid="{00000000-0005-0000-0000-000038380000}"/>
    <cellStyle name="Normal 2 3 2 2 2 2 3 2 2 2 5" xfId="18896" xr:uid="{00000000-0005-0000-0000-000039380000}"/>
    <cellStyle name="Normal 2 3 2 2 2 2 3 2 2 3" xfId="3864" xr:uid="{00000000-0005-0000-0000-00003A380000}"/>
    <cellStyle name="Normal 2 3 2 2 2 2 3 2 2 3 2" xfId="12010" xr:uid="{00000000-0005-0000-0000-00003B380000}"/>
    <cellStyle name="Normal 2 3 2 2 2 2 3 2 2 3 2 2" xfId="28306" xr:uid="{00000000-0005-0000-0000-00003C380000}"/>
    <cellStyle name="Normal 2 3 2 2 2 2 3 2 2 3 3" xfId="20160" xr:uid="{00000000-0005-0000-0000-00003D380000}"/>
    <cellStyle name="Normal 2 3 2 2 2 2 3 2 2 4" xfId="6489" xr:uid="{00000000-0005-0000-0000-00003E380000}"/>
    <cellStyle name="Normal 2 3 2 2 2 2 3 2 2 4 2" xfId="14635" xr:uid="{00000000-0005-0000-0000-00003F380000}"/>
    <cellStyle name="Normal 2 3 2 2 2 2 3 2 2 4 2 2" xfId="30931" xr:uid="{00000000-0005-0000-0000-000040380000}"/>
    <cellStyle name="Normal 2 3 2 2 2 2 3 2 2 4 3" xfId="22785" xr:uid="{00000000-0005-0000-0000-000041380000}"/>
    <cellStyle name="Normal 2 3 2 2 2 2 3 2 2 5" xfId="9336" xr:uid="{00000000-0005-0000-0000-000042380000}"/>
    <cellStyle name="Normal 2 3 2 2 2 2 3 2 2 5 2" xfId="25632" xr:uid="{00000000-0005-0000-0000-000043380000}"/>
    <cellStyle name="Normal 2 3 2 2 2 2 3 2 2 6" xfId="17486" xr:uid="{00000000-0005-0000-0000-000044380000}"/>
    <cellStyle name="Normal 2 3 2 2 2 2 3 2 3" xfId="1895" xr:uid="{00000000-0005-0000-0000-000045380000}"/>
    <cellStyle name="Normal 2 3 2 2 2 2 3 2 3 2" xfId="4473" xr:uid="{00000000-0005-0000-0000-000046380000}"/>
    <cellStyle name="Normal 2 3 2 2 2 2 3 2 3 2 2" xfId="12619" xr:uid="{00000000-0005-0000-0000-000047380000}"/>
    <cellStyle name="Normal 2 3 2 2 2 2 3 2 3 2 2 2" xfId="28915" xr:uid="{00000000-0005-0000-0000-000048380000}"/>
    <cellStyle name="Normal 2 3 2 2 2 2 3 2 3 2 3" xfId="20769" xr:uid="{00000000-0005-0000-0000-000049380000}"/>
    <cellStyle name="Normal 2 3 2 2 2 2 3 2 3 3" xfId="7194" xr:uid="{00000000-0005-0000-0000-00004A380000}"/>
    <cellStyle name="Normal 2 3 2 2 2 2 3 2 3 3 2" xfId="15340" xr:uid="{00000000-0005-0000-0000-00004B380000}"/>
    <cellStyle name="Normal 2 3 2 2 2 2 3 2 3 3 2 2" xfId="31636" xr:uid="{00000000-0005-0000-0000-00004C380000}"/>
    <cellStyle name="Normal 2 3 2 2 2 2 3 2 3 3 3" xfId="23490" xr:uid="{00000000-0005-0000-0000-00004D380000}"/>
    <cellStyle name="Normal 2 3 2 2 2 2 3 2 3 4" xfId="10041" xr:uid="{00000000-0005-0000-0000-00004E380000}"/>
    <cellStyle name="Normal 2 3 2 2 2 2 3 2 3 4 2" xfId="26337" xr:uid="{00000000-0005-0000-0000-00004F380000}"/>
    <cellStyle name="Normal 2 3 2 2 2 2 3 2 3 5" xfId="18191" xr:uid="{00000000-0005-0000-0000-000050380000}"/>
    <cellStyle name="Normal 2 3 2 2 2 2 3 2 4" xfId="3255" xr:uid="{00000000-0005-0000-0000-000051380000}"/>
    <cellStyle name="Normal 2 3 2 2 2 2 3 2 4 2" xfId="11401" xr:uid="{00000000-0005-0000-0000-000052380000}"/>
    <cellStyle name="Normal 2 3 2 2 2 2 3 2 4 2 2" xfId="27697" xr:uid="{00000000-0005-0000-0000-000053380000}"/>
    <cellStyle name="Normal 2 3 2 2 2 2 3 2 4 3" xfId="19551" xr:uid="{00000000-0005-0000-0000-000054380000}"/>
    <cellStyle name="Normal 2 3 2 2 2 2 3 2 5" xfId="5784" xr:uid="{00000000-0005-0000-0000-000055380000}"/>
    <cellStyle name="Normal 2 3 2 2 2 2 3 2 5 2" xfId="13930" xr:uid="{00000000-0005-0000-0000-000056380000}"/>
    <cellStyle name="Normal 2 3 2 2 2 2 3 2 5 2 2" xfId="30226" xr:uid="{00000000-0005-0000-0000-000057380000}"/>
    <cellStyle name="Normal 2 3 2 2 2 2 3 2 5 3" xfId="22080" xr:uid="{00000000-0005-0000-0000-000058380000}"/>
    <cellStyle name="Normal 2 3 2 2 2 2 3 2 6" xfId="8631" xr:uid="{00000000-0005-0000-0000-000059380000}"/>
    <cellStyle name="Normal 2 3 2 2 2 2 3 2 6 2" xfId="24927" xr:uid="{00000000-0005-0000-0000-00005A380000}"/>
    <cellStyle name="Normal 2 3 2 2 2 2 3 2 7" xfId="16781" xr:uid="{00000000-0005-0000-0000-00005B380000}"/>
    <cellStyle name="Normal 2 3 2 2 2 2 3 3" xfId="846" xr:uid="{00000000-0005-0000-0000-00005C380000}"/>
    <cellStyle name="Normal 2 3 2 2 2 2 3 3 2" xfId="2256" xr:uid="{00000000-0005-0000-0000-00005D380000}"/>
    <cellStyle name="Normal 2 3 2 2 2 2 3 3 2 2" xfId="4786" xr:uid="{00000000-0005-0000-0000-00005E380000}"/>
    <cellStyle name="Normal 2 3 2 2 2 2 3 3 2 2 2" xfId="12932" xr:uid="{00000000-0005-0000-0000-00005F380000}"/>
    <cellStyle name="Normal 2 3 2 2 2 2 3 3 2 2 2 2" xfId="29228" xr:uid="{00000000-0005-0000-0000-000060380000}"/>
    <cellStyle name="Normal 2 3 2 2 2 2 3 3 2 2 3" xfId="21082" xr:uid="{00000000-0005-0000-0000-000061380000}"/>
    <cellStyle name="Normal 2 3 2 2 2 2 3 3 2 3" xfId="7555" xr:uid="{00000000-0005-0000-0000-000062380000}"/>
    <cellStyle name="Normal 2 3 2 2 2 2 3 3 2 3 2" xfId="15701" xr:uid="{00000000-0005-0000-0000-000063380000}"/>
    <cellStyle name="Normal 2 3 2 2 2 2 3 3 2 3 2 2" xfId="31997" xr:uid="{00000000-0005-0000-0000-000064380000}"/>
    <cellStyle name="Normal 2 3 2 2 2 2 3 3 2 3 3" xfId="23851" xr:uid="{00000000-0005-0000-0000-000065380000}"/>
    <cellStyle name="Normal 2 3 2 2 2 2 3 3 2 4" xfId="10402" xr:uid="{00000000-0005-0000-0000-000066380000}"/>
    <cellStyle name="Normal 2 3 2 2 2 2 3 3 2 4 2" xfId="26698" xr:uid="{00000000-0005-0000-0000-000067380000}"/>
    <cellStyle name="Normal 2 3 2 2 2 2 3 3 2 5" xfId="18552" xr:uid="{00000000-0005-0000-0000-000068380000}"/>
    <cellStyle name="Normal 2 3 2 2 2 2 3 3 3" xfId="3568" xr:uid="{00000000-0005-0000-0000-000069380000}"/>
    <cellStyle name="Normal 2 3 2 2 2 2 3 3 3 2" xfId="11714" xr:uid="{00000000-0005-0000-0000-00006A380000}"/>
    <cellStyle name="Normal 2 3 2 2 2 2 3 3 3 2 2" xfId="28010" xr:uid="{00000000-0005-0000-0000-00006B380000}"/>
    <cellStyle name="Normal 2 3 2 2 2 2 3 3 3 3" xfId="19864" xr:uid="{00000000-0005-0000-0000-00006C380000}"/>
    <cellStyle name="Normal 2 3 2 2 2 2 3 3 4" xfId="6145" xr:uid="{00000000-0005-0000-0000-00006D380000}"/>
    <cellStyle name="Normal 2 3 2 2 2 2 3 3 4 2" xfId="14291" xr:uid="{00000000-0005-0000-0000-00006E380000}"/>
    <cellStyle name="Normal 2 3 2 2 2 2 3 3 4 2 2" xfId="30587" xr:uid="{00000000-0005-0000-0000-00006F380000}"/>
    <cellStyle name="Normal 2 3 2 2 2 2 3 3 4 3" xfId="22441" xr:uid="{00000000-0005-0000-0000-000070380000}"/>
    <cellStyle name="Normal 2 3 2 2 2 2 3 3 5" xfId="8992" xr:uid="{00000000-0005-0000-0000-000071380000}"/>
    <cellStyle name="Normal 2 3 2 2 2 2 3 3 5 2" xfId="25288" xr:uid="{00000000-0005-0000-0000-000072380000}"/>
    <cellStyle name="Normal 2 3 2 2 2 2 3 3 6" xfId="17142" xr:uid="{00000000-0005-0000-0000-000073380000}"/>
    <cellStyle name="Normal 2 3 2 2 2 2 3 4" xfId="1551" xr:uid="{00000000-0005-0000-0000-000074380000}"/>
    <cellStyle name="Normal 2 3 2 2 2 2 3 4 2" xfId="4177" xr:uid="{00000000-0005-0000-0000-000075380000}"/>
    <cellStyle name="Normal 2 3 2 2 2 2 3 4 2 2" xfId="12323" xr:uid="{00000000-0005-0000-0000-000076380000}"/>
    <cellStyle name="Normal 2 3 2 2 2 2 3 4 2 2 2" xfId="28619" xr:uid="{00000000-0005-0000-0000-000077380000}"/>
    <cellStyle name="Normal 2 3 2 2 2 2 3 4 2 3" xfId="20473" xr:uid="{00000000-0005-0000-0000-000078380000}"/>
    <cellStyle name="Normal 2 3 2 2 2 2 3 4 3" xfId="6850" xr:uid="{00000000-0005-0000-0000-000079380000}"/>
    <cellStyle name="Normal 2 3 2 2 2 2 3 4 3 2" xfId="14996" xr:uid="{00000000-0005-0000-0000-00007A380000}"/>
    <cellStyle name="Normal 2 3 2 2 2 2 3 4 3 2 2" xfId="31292" xr:uid="{00000000-0005-0000-0000-00007B380000}"/>
    <cellStyle name="Normal 2 3 2 2 2 2 3 4 3 3" xfId="23146" xr:uid="{00000000-0005-0000-0000-00007C380000}"/>
    <cellStyle name="Normal 2 3 2 2 2 2 3 4 4" xfId="9697" xr:uid="{00000000-0005-0000-0000-00007D380000}"/>
    <cellStyle name="Normal 2 3 2 2 2 2 3 4 4 2" xfId="25993" xr:uid="{00000000-0005-0000-0000-00007E380000}"/>
    <cellStyle name="Normal 2 3 2 2 2 2 3 4 5" xfId="17847" xr:uid="{00000000-0005-0000-0000-00007F380000}"/>
    <cellStyle name="Normal 2 3 2 2 2 2 3 5" xfId="2959" xr:uid="{00000000-0005-0000-0000-000080380000}"/>
    <cellStyle name="Normal 2 3 2 2 2 2 3 5 2" xfId="11105" xr:uid="{00000000-0005-0000-0000-000081380000}"/>
    <cellStyle name="Normal 2 3 2 2 2 2 3 5 2 2" xfId="27401" xr:uid="{00000000-0005-0000-0000-000082380000}"/>
    <cellStyle name="Normal 2 3 2 2 2 2 3 5 3" xfId="19255" xr:uid="{00000000-0005-0000-0000-000083380000}"/>
    <cellStyle name="Normal 2 3 2 2 2 2 3 6" xfId="5440" xr:uid="{00000000-0005-0000-0000-000084380000}"/>
    <cellStyle name="Normal 2 3 2 2 2 2 3 6 2" xfId="13586" xr:uid="{00000000-0005-0000-0000-000085380000}"/>
    <cellStyle name="Normal 2 3 2 2 2 2 3 6 2 2" xfId="29882" xr:uid="{00000000-0005-0000-0000-000086380000}"/>
    <cellStyle name="Normal 2 3 2 2 2 2 3 6 3" xfId="21736" xr:uid="{00000000-0005-0000-0000-000087380000}"/>
    <cellStyle name="Normal 2 3 2 2 2 2 3 7" xfId="8287" xr:uid="{00000000-0005-0000-0000-000088380000}"/>
    <cellStyle name="Normal 2 3 2 2 2 2 3 7 2" xfId="24583" xr:uid="{00000000-0005-0000-0000-000089380000}"/>
    <cellStyle name="Normal 2 3 2 2 2 2 3 8" xfId="16437" xr:uid="{00000000-0005-0000-0000-00008A380000}"/>
    <cellStyle name="Normal 2 3 2 2 2 2 4" xfId="222" xr:uid="{00000000-0005-0000-0000-00008B380000}"/>
    <cellStyle name="Normal 2 3 2 2 2 2 4 2" xfId="566" xr:uid="{00000000-0005-0000-0000-00008C380000}"/>
    <cellStyle name="Normal 2 3 2 2 2 2 4 2 2" xfId="1272" xr:uid="{00000000-0005-0000-0000-00008D380000}"/>
    <cellStyle name="Normal 2 3 2 2 2 2 4 2 2 2" xfId="2682" xr:uid="{00000000-0005-0000-0000-00008E380000}"/>
    <cellStyle name="Normal 2 3 2 2 2 2 4 2 2 2 2" xfId="5156" xr:uid="{00000000-0005-0000-0000-00008F380000}"/>
    <cellStyle name="Normal 2 3 2 2 2 2 4 2 2 2 2 2" xfId="13302" xr:uid="{00000000-0005-0000-0000-000090380000}"/>
    <cellStyle name="Normal 2 3 2 2 2 2 4 2 2 2 2 2 2" xfId="29598" xr:uid="{00000000-0005-0000-0000-000091380000}"/>
    <cellStyle name="Normal 2 3 2 2 2 2 4 2 2 2 2 3" xfId="21452" xr:uid="{00000000-0005-0000-0000-000092380000}"/>
    <cellStyle name="Normal 2 3 2 2 2 2 4 2 2 2 3" xfId="7981" xr:uid="{00000000-0005-0000-0000-000093380000}"/>
    <cellStyle name="Normal 2 3 2 2 2 2 4 2 2 2 3 2" xfId="16127" xr:uid="{00000000-0005-0000-0000-000094380000}"/>
    <cellStyle name="Normal 2 3 2 2 2 2 4 2 2 2 3 2 2" xfId="32423" xr:uid="{00000000-0005-0000-0000-000095380000}"/>
    <cellStyle name="Normal 2 3 2 2 2 2 4 2 2 2 3 3" xfId="24277" xr:uid="{00000000-0005-0000-0000-000096380000}"/>
    <cellStyle name="Normal 2 3 2 2 2 2 4 2 2 2 4" xfId="10828" xr:uid="{00000000-0005-0000-0000-000097380000}"/>
    <cellStyle name="Normal 2 3 2 2 2 2 4 2 2 2 4 2" xfId="27124" xr:uid="{00000000-0005-0000-0000-000098380000}"/>
    <cellStyle name="Normal 2 3 2 2 2 2 4 2 2 2 5" xfId="18978" xr:uid="{00000000-0005-0000-0000-000099380000}"/>
    <cellStyle name="Normal 2 3 2 2 2 2 4 2 2 3" xfId="3938" xr:uid="{00000000-0005-0000-0000-00009A380000}"/>
    <cellStyle name="Normal 2 3 2 2 2 2 4 2 2 3 2" xfId="12084" xr:uid="{00000000-0005-0000-0000-00009B380000}"/>
    <cellStyle name="Normal 2 3 2 2 2 2 4 2 2 3 2 2" xfId="28380" xr:uid="{00000000-0005-0000-0000-00009C380000}"/>
    <cellStyle name="Normal 2 3 2 2 2 2 4 2 2 3 3" xfId="20234" xr:uid="{00000000-0005-0000-0000-00009D380000}"/>
    <cellStyle name="Normal 2 3 2 2 2 2 4 2 2 4" xfId="6571" xr:uid="{00000000-0005-0000-0000-00009E380000}"/>
    <cellStyle name="Normal 2 3 2 2 2 2 4 2 2 4 2" xfId="14717" xr:uid="{00000000-0005-0000-0000-00009F380000}"/>
    <cellStyle name="Normal 2 3 2 2 2 2 4 2 2 4 2 2" xfId="31013" xr:uid="{00000000-0005-0000-0000-0000A0380000}"/>
    <cellStyle name="Normal 2 3 2 2 2 2 4 2 2 4 3" xfId="22867" xr:uid="{00000000-0005-0000-0000-0000A1380000}"/>
    <cellStyle name="Normal 2 3 2 2 2 2 4 2 2 5" xfId="9418" xr:uid="{00000000-0005-0000-0000-0000A2380000}"/>
    <cellStyle name="Normal 2 3 2 2 2 2 4 2 2 5 2" xfId="25714" xr:uid="{00000000-0005-0000-0000-0000A3380000}"/>
    <cellStyle name="Normal 2 3 2 2 2 2 4 2 2 6" xfId="17568" xr:uid="{00000000-0005-0000-0000-0000A4380000}"/>
    <cellStyle name="Normal 2 3 2 2 2 2 4 2 3" xfId="1977" xr:uid="{00000000-0005-0000-0000-0000A5380000}"/>
    <cellStyle name="Normal 2 3 2 2 2 2 4 2 3 2" xfId="4547" xr:uid="{00000000-0005-0000-0000-0000A6380000}"/>
    <cellStyle name="Normal 2 3 2 2 2 2 4 2 3 2 2" xfId="12693" xr:uid="{00000000-0005-0000-0000-0000A7380000}"/>
    <cellStyle name="Normal 2 3 2 2 2 2 4 2 3 2 2 2" xfId="28989" xr:uid="{00000000-0005-0000-0000-0000A8380000}"/>
    <cellStyle name="Normal 2 3 2 2 2 2 4 2 3 2 3" xfId="20843" xr:uid="{00000000-0005-0000-0000-0000A9380000}"/>
    <cellStyle name="Normal 2 3 2 2 2 2 4 2 3 3" xfId="7276" xr:uid="{00000000-0005-0000-0000-0000AA380000}"/>
    <cellStyle name="Normal 2 3 2 2 2 2 4 2 3 3 2" xfId="15422" xr:uid="{00000000-0005-0000-0000-0000AB380000}"/>
    <cellStyle name="Normal 2 3 2 2 2 2 4 2 3 3 2 2" xfId="31718" xr:uid="{00000000-0005-0000-0000-0000AC380000}"/>
    <cellStyle name="Normal 2 3 2 2 2 2 4 2 3 3 3" xfId="23572" xr:uid="{00000000-0005-0000-0000-0000AD380000}"/>
    <cellStyle name="Normal 2 3 2 2 2 2 4 2 3 4" xfId="10123" xr:uid="{00000000-0005-0000-0000-0000AE380000}"/>
    <cellStyle name="Normal 2 3 2 2 2 2 4 2 3 4 2" xfId="26419" xr:uid="{00000000-0005-0000-0000-0000AF380000}"/>
    <cellStyle name="Normal 2 3 2 2 2 2 4 2 3 5" xfId="18273" xr:uid="{00000000-0005-0000-0000-0000B0380000}"/>
    <cellStyle name="Normal 2 3 2 2 2 2 4 2 4" xfId="3329" xr:uid="{00000000-0005-0000-0000-0000B1380000}"/>
    <cellStyle name="Normal 2 3 2 2 2 2 4 2 4 2" xfId="11475" xr:uid="{00000000-0005-0000-0000-0000B2380000}"/>
    <cellStyle name="Normal 2 3 2 2 2 2 4 2 4 2 2" xfId="27771" xr:uid="{00000000-0005-0000-0000-0000B3380000}"/>
    <cellStyle name="Normal 2 3 2 2 2 2 4 2 4 3" xfId="19625" xr:uid="{00000000-0005-0000-0000-0000B4380000}"/>
    <cellStyle name="Normal 2 3 2 2 2 2 4 2 5" xfId="5866" xr:uid="{00000000-0005-0000-0000-0000B5380000}"/>
    <cellStyle name="Normal 2 3 2 2 2 2 4 2 5 2" xfId="14012" xr:uid="{00000000-0005-0000-0000-0000B6380000}"/>
    <cellStyle name="Normal 2 3 2 2 2 2 4 2 5 2 2" xfId="30308" xr:uid="{00000000-0005-0000-0000-0000B7380000}"/>
    <cellStyle name="Normal 2 3 2 2 2 2 4 2 5 3" xfId="22162" xr:uid="{00000000-0005-0000-0000-0000B8380000}"/>
    <cellStyle name="Normal 2 3 2 2 2 2 4 2 6" xfId="8713" xr:uid="{00000000-0005-0000-0000-0000B9380000}"/>
    <cellStyle name="Normal 2 3 2 2 2 2 4 2 6 2" xfId="25009" xr:uid="{00000000-0005-0000-0000-0000BA380000}"/>
    <cellStyle name="Normal 2 3 2 2 2 2 4 2 7" xfId="16863" xr:uid="{00000000-0005-0000-0000-0000BB380000}"/>
    <cellStyle name="Normal 2 3 2 2 2 2 4 3" xfId="928" xr:uid="{00000000-0005-0000-0000-0000BC380000}"/>
    <cellStyle name="Normal 2 3 2 2 2 2 4 3 2" xfId="2338" xr:uid="{00000000-0005-0000-0000-0000BD380000}"/>
    <cellStyle name="Normal 2 3 2 2 2 2 4 3 2 2" xfId="4860" xr:uid="{00000000-0005-0000-0000-0000BE380000}"/>
    <cellStyle name="Normal 2 3 2 2 2 2 4 3 2 2 2" xfId="13006" xr:uid="{00000000-0005-0000-0000-0000BF380000}"/>
    <cellStyle name="Normal 2 3 2 2 2 2 4 3 2 2 2 2" xfId="29302" xr:uid="{00000000-0005-0000-0000-0000C0380000}"/>
    <cellStyle name="Normal 2 3 2 2 2 2 4 3 2 2 3" xfId="21156" xr:uid="{00000000-0005-0000-0000-0000C1380000}"/>
    <cellStyle name="Normal 2 3 2 2 2 2 4 3 2 3" xfId="7637" xr:uid="{00000000-0005-0000-0000-0000C2380000}"/>
    <cellStyle name="Normal 2 3 2 2 2 2 4 3 2 3 2" xfId="15783" xr:uid="{00000000-0005-0000-0000-0000C3380000}"/>
    <cellStyle name="Normal 2 3 2 2 2 2 4 3 2 3 2 2" xfId="32079" xr:uid="{00000000-0005-0000-0000-0000C4380000}"/>
    <cellStyle name="Normal 2 3 2 2 2 2 4 3 2 3 3" xfId="23933" xr:uid="{00000000-0005-0000-0000-0000C5380000}"/>
    <cellStyle name="Normal 2 3 2 2 2 2 4 3 2 4" xfId="10484" xr:uid="{00000000-0005-0000-0000-0000C6380000}"/>
    <cellStyle name="Normal 2 3 2 2 2 2 4 3 2 4 2" xfId="26780" xr:uid="{00000000-0005-0000-0000-0000C7380000}"/>
    <cellStyle name="Normal 2 3 2 2 2 2 4 3 2 5" xfId="18634" xr:uid="{00000000-0005-0000-0000-0000C8380000}"/>
    <cellStyle name="Normal 2 3 2 2 2 2 4 3 3" xfId="3642" xr:uid="{00000000-0005-0000-0000-0000C9380000}"/>
    <cellStyle name="Normal 2 3 2 2 2 2 4 3 3 2" xfId="11788" xr:uid="{00000000-0005-0000-0000-0000CA380000}"/>
    <cellStyle name="Normal 2 3 2 2 2 2 4 3 3 2 2" xfId="28084" xr:uid="{00000000-0005-0000-0000-0000CB380000}"/>
    <cellStyle name="Normal 2 3 2 2 2 2 4 3 3 3" xfId="19938" xr:uid="{00000000-0005-0000-0000-0000CC380000}"/>
    <cellStyle name="Normal 2 3 2 2 2 2 4 3 4" xfId="6227" xr:uid="{00000000-0005-0000-0000-0000CD380000}"/>
    <cellStyle name="Normal 2 3 2 2 2 2 4 3 4 2" xfId="14373" xr:uid="{00000000-0005-0000-0000-0000CE380000}"/>
    <cellStyle name="Normal 2 3 2 2 2 2 4 3 4 2 2" xfId="30669" xr:uid="{00000000-0005-0000-0000-0000CF380000}"/>
    <cellStyle name="Normal 2 3 2 2 2 2 4 3 4 3" xfId="22523" xr:uid="{00000000-0005-0000-0000-0000D0380000}"/>
    <cellStyle name="Normal 2 3 2 2 2 2 4 3 5" xfId="9074" xr:uid="{00000000-0005-0000-0000-0000D1380000}"/>
    <cellStyle name="Normal 2 3 2 2 2 2 4 3 5 2" xfId="25370" xr:uid="{00000000-0005-0000-0000-0000D2380000}"/>
    <cellStyle name="Normal 2 3 2 2 2 2 4 3 6" xfId="17224" xr:uid="{00000000-0005-0000-0000-0000D3380000}"/>
    <cellStyle name="Normal 2 3 2 2 2 2 4 4" xfId="1633" xr:uid="{00000000-0005-0000-0000-0000D4380000}"/>
    <cellStyle name="Normal 2 3 2 2 2 2 4 4 2" xfId="4251" xr:uid="{00000000-0005-0000-0000-0000D5380000}"/>
    <cellStyle name="Normal 2 3 2 2 2 2 4 4 2 2" xfId="12397" xr:uid="{00000000-0005-0000-0000-0000D6380000}"/>
    <cellStyle name="Normal 2 3 2 2 2 2 4 4 2 2 2" xfId="28693" xr:uid="{00000000-0005-0000-0000-0000D7380000}"/>
    <cellStyle name="Normal 2 3 2 2 2 2 4 4 2 3" xfId="20547" xr:uid="{00000000-0005-0000-0000-0000D8380000}"/>
    <cellStyle name="Normal 2 3 2 2 2 2 4 4 3" xfId="6932" xr:uid="{00000000-0005-0000-0000-0000D9380000}"/>
    <cellStyle name="Normal 2 3 2 2 2 2 4 4 3 2" xfId="15078" xr:uid="{00000000-0005-0000-0000-0000DA380000}"/>
    <cellStyle name="Normal 2 3 2 2 2 2 4 4 3 2 2" xfId="31374" xr:uid="{00000000-0005-0000-0000-0000DB380000}"/>
    <cellStyle name="Normal 2 3 2 2 2 2 4 4 3 3" xfId="23228" xr:uid="{00000000-0005-0000-0000-0000DC380000}"/>
    <cellStyle name="Normal 2 3 2 2 2 2 4 4 4" xfId="9779" xr:uid="{00000000-0005-0000-0000-0000DD380000}"/>
    <cellStyle name="Normal 2 3 2 2 2 2 4 4 4 2" xfId="26075" xr:uid="{00000000-0005-0000-0000-0000DE380000}"/>
    <cellStyle name="Normal 2 3 2 2 2 2 4 4 5" xfId="17929" xr:uid="{00000000-0005-0000-0000-0000DF380000}"/>
    <cellStyle name="Normal 2 3 2 2 2 2 4 5" xfId="3033" xr:uid="{00000000-0005-0000-0000-0000E0380000}"/>
    <cellStyle name="Normal 2 3 2 2 2 2 4 5 2" xfId="11179" xr:uid="{00000000-0005-0000-0000-0000E1380000}"/>
    <cellStyle name="Normal 2 3 2 2 2 2 4 5 2 2" xfId="27475" xr:uid="{00000000-0005-0000-0000-0000E2380000}"/>
    <cellStyle name="Normal 2 3 2 2 2 2 4 5 3" xfId="19329" xr:uid="{00000000-0005-0000-0000-0000E3380000}"/>
    <cellStyle name="Normal 2 3 2 2 2 2 4 6" xfId="5522" xr:uid="{00000000-0005-0000-0000-0000E4380000}"/>
    <cellStyle name="Normal 2 3 2 2 2 2 4 6 2" xfId="13668" xr:uid="{00000000-0005-0000-0000-0000E5380000}"/>
    <cellStyle name="Normal 2 3 2 2 2 2 4 6 2 2" xfId="29964" xr:uid="{00000000-0005-0000-0000-0000E6380000}"/>
    <cellStyle name="Normal 2 3 2 2 2 2 4 6 3" xfId="21818" xr:uid="{00000000-0005-0000-0000-0000E7380000}"/>
    <cellStyle name="Normal 2 3 2 2 2 2 4 7" xfId="8369" xr:uid="{00000000-0005-0000-0000-0000E8380000}"/>
    <cellStyle name="Normal 2 3 2 2 2 2 4 7 2" xfId="24665" xr:uid="{00000000-0005-0000-0000-0000E9380000}"/>
    <cellStyle name="Normal 2 3 2 2 2 2 4 8" xfId="16519" xr:uid="{00000000-0005-0000-0000-0000EA380000}"/>
    <cellStyle name="Normal 2 3 2 2 2 2 5" xfId="304" xr:uid="{00000000-0005-0000-0000-0000EB380000}"/>
    <cellStyle name="Normal 2 3 2 2 2 2 5 2" xfId="648" xr:uid="{00000000-0005-0000-0000-0000EC380000}"/>
    <cellStyle name="Normal 2 3 2 2 2 2 5 2 2" xfId="1354" xr:uid="{00000000-0005-0000-0000-0000ED380000}"/>
    <cellStyle name="Normal 2 3 2 2 2 2 5 2 2 2" xfId="2764" xr:uid="{00000000-0005-0000-0000-0000EE380000}"/>
    <cellStyle name="Normal 2 3 2 2 2 2 5 2 2 2 2" xfId="5230" xr:uid="{00000000-0005-0000-0000-0000EF380000}"/>
    <cellStyle name="Normal 2 3 2 2 2 2 5 2 2 2 2 2" xfId="13376" xr:uid="{00000000-0005-0000-0000-0000F0380000}"/>
    <cellStyle name="Normal 2 3 2 2 2 2 5 2 2 2 2 2 2" xfId="29672" xr:uid="{00000000-0005-0000-0000-0000F1380000}"/>
    <cellStyle name="Normal 2 3 2 2 2 2 5 2 2 2 2 3" xfId="21526" xr:uid="{00000000-0005-0000-0000-0000F2380000}"/>
    <cellStyle name="Normal 2 3 2 2 2 2 5 2 2 2 3" xfId="8063" xr:uid="{00000000-0005-0000-0000-0000F3380000}"/>
    <cellStyle name="Normal 2 3 2 2 2 2 5 2 2 2 3 2" xfId="16209" xr:uid="{00000000-0005-0000-0000-0000F4380000}"/>
    <cellStyle name="Normal 2 3 2 2 2 2 5 2 2 2 3 2 2" xfId="32505" xr:uid="{00000000-0005-0000-0000-0000F5380000}"/>
    <cellStyle name="Normal 2 3 2 2 2 2 5 2 2 2 3 3" xfId="24359" xr:uid="{00000000-0005-0000-0000-0000F6380000}"/>
    <cellStyle name="Normal 2 3 2 2 2 2 5 2 2 2 4" xfId="10910" xr:uid="{00000000-0005-0000-0000-0000F7380000}"/>
    <cellStyle name="Normal 2 3 2 2 2 2 5 2 2 2 4 2" xfId="27206" xr:uid="{00000000-0005-0000-0000-0000F8380000}"/>
    <cellStyle name="Normal 2 3 2 2 2 2 5 2 2 2 5" xfId="19060" xr:uid="{00000000-0005-0000-0000-0000F9380000}"/>
    <cellStyle name="Normal 2 3 2 2 2 2 5 2 2 3" xfId="4012" xr:uid="{00000000-0005-0000-0000-0000FA380000}"/>
    <cellStyle name="Normal 2 3 2 2 2 2 5 2 2 3 2" xfId="12158" xr:uid="{00000000-0005-0000-0000-0000FB380000}"/>
    <cellStyle name="Normal 2 3 2 2 2 2 5 2 2 3 2 2" xfId="28454" xr:uid="{00000000-0005-0000-0000-0000FC380000}"/>
    <cellStyle name="Normal 2 3 2 2 2 2 5 2 2 3 3" xfId="20308" xr:uid="{00000000-0005-0000-0000-0000FD380000}"/>
    <cellStyle name="Normal 2 3 2 2 2 2 5 2 2 4" xfId="6653" xr:uid="{00000000-0005-0000-0000-0000FE380000}"/>
    <cellStyle name="Normal 2 3 2 2 2 2 5 2 2 4 2" xfId="14799" xr:uid="{00000000-0005-0000-0000-0000FF380000}"/>
    <cellStyle name="Normal 2 3 2 2 2 2 5 2 2 4 2 2" xfId="31095" xr:uid="{00000000-0005-0000-0000-000000390000}"/>
    <cellStyle name="Normal 2 3 2 2 2 2 5 2 2 4 3" xfId="22949" xr:uid="{00000000-0005-0000-0000-000001390000}"/>
    <cellStyle name="Normal 2 3 2 2 2 2 5 2 2 5" xfId="9500" xr:uid="{00000000-0005-0000-0000-000002390000}"/>
    <cellStyle name="Normal 2 3 2 2 2 2 5 2 2 5 2" xfId="25796" xr:uid="{00000000-0005-0000-0000-000003390000}"/>
    <cellStyle name="Normal 2 3 2 2 2 2 5 2 2 6" xfId="17650" xr:uid="{00000000-0005-0000-0000-000004390000}"/>
    <cellStyle name="Normal 2 3 2 2 2 2 5 2 3" xfId="2059" xr:uid="{00000000-0005-0000-0000-000005390000}"/>
    <cellStyle name="Normal 2 3 2 2 2 2 5 2 3 2" xfId="4621" xr:uid="{00000000-0005-0000-0000-000006390000}"/>
    <cellStyle name="Normal 2 3 2 2 2 2 5 2 3 2 2" xfId="12767" xr:uid="{00000000-0005-0000-0000-000007390000}"/>
    <cellStyle name="Normal 2 3 2 2 2 2 5 2 3 2 2 2" xfId="29063" xr:uid="{00000000-0005-0000-0000-000008390000}"/>
    <cellStyle name="Normal 2 3 2 2 2 2 5 2 3 2 3" xfId="20917" xr:uid="{00000000-0005-0000-0000-000009390000}"/>
    <cellStyle name="Normal 2 3 2 2 2 2 5 2 3 3" xfId="7358" xr:uid="{00000000-0005-0000-0000-00000A390000}"/>
    <cellStyle name="Normal 2 3 2 2 2 2 5 2 3 3 2" xfId="15504" xr:uid="{00000000-0005-0000-0000-00000B390000}"/>
    <cellStyle name="Normal 2 3 2 2 2 2 5 2 3 3 2 2" xfId="31800" xr:uid="{00000000-0005-0000-0000-00000C390000}"/>
    <cellStyle name="Normal 2 3 2 2 2 2 5 2 3 3 3" xfId="23654" xr:uid="{00000000-0005-0000-0000-00000D390000}"/>
    <cellStyle name="Normal 2 3 2 2 2 2 5 2 3 4" xfId="10205" xr:uid="{00000000-0005-0000-0000-00000E390000}"/>
    <cellStyle name="Normal 2 3 2 2 2 2 5 2 3 4 2" xfId="26501" xr:uid="{00000000-0005-0000-0000-00000F390000}"/>
    <cellStyle name="Normal 2 3 2 2 2 2 5 2 3 5" xfId="18355" xr:uid="{00000000-0005-0000-0000-000010390000}"/>
    <cellStyle name="Normal 2 3 2 2 2 2 5 2 4" xfId="3403" xr:uid="{00000000-0005-0000-0000-000011390000}"/>
    <cellStyle name="Normal 2 3 2 2 2 2 5 2 4 2" xfId="11549" xr:uid="{00000000-0005-0000-0000-000012390000}"/>
    <cellStyle name="Normal 2 3 2 2 2 2 5 2 4 2 2" xfId="27845" xr:uid="{00000000-0005-0000-0000-000013390000}"/>
    <cellStyle name="Normal 2 3 2 2 2 2 5 2 4 3" xfId="19699" xr:uid="{00000000-0005-0000-0000-000014390000}"/>
    <cellStyle name="Normal 2 3 2 2 2 2 5 2 5" xfId="5948" xr:uid="{00000000-0005-0000-0000-000015390000}"/>
    <cellStyle name="Normal 2 3 2 2 2 2 5 2 5 2" xfId="14094" xr:uid="{00000000-0005-0000-0000-000016390000}"/>
    <cellStyle name="Normal 2 3 2 2 2 2 5 2 5 2 2" xfId="30390" xr:uid="{00000000-0005-0000-0000-000017390000}"/>
    <cellStyle name="Normal 2 3 2 2 2 2 5 2 5 3" xfId="22244" xr:uid="{00000000-0005-0000-0000-000018390000}"/>
    <cellStyle name="Normal 2 3 2 2 2 2 5 2 6" xfId="8795" xr:uid="{00000000-0005-0000-0000-000019390000}"/>
    <cellStyle name="Normal 2 3 2 2 2 2 5 2 6 2" xfId="25091" xr:uid="{00000000-0005-0000-0000-00001A390000}"/>
    <cellStyle name="Normal 2 3 2 2 2 2 5 2 7" xfId="16945" xr:uid="{00000000-0005-0000-0000-00001B390000}"/>
    <cellStyle name="Normal 2 3 2 2 2 2 5 3" xfId="1010" xr:uid="{00000000-0005-0000-0000-00001C390000}"/>
    <cellStyle name="Normal 2 3 2 2 2 2 5 3 2" xfId="2420" xr:uid="{00000000-0005-0000-0000-00001D390000}"/>
    <cellStyle name="Normal 2 3 2 2 2 2 5 3 2 2" xfId="4934" xr:uid="{00000000-0005-0000-0000-00001E390000}"/>
    <cellStyle name="Normal 2 3 2 2 2 2 5 3 2 2 2" xfId="13080" xr:uid="{00000000-0005-0000-0000-00001F390000}"/>
    <cellStyle name="Normal 2 3 2 2 2 2 5 3 2 2 2 2" xfId="29376" xr:uid="{00000000-0005-0000-0000-000020390000}"/>
    <cellStyle name="Normal 2 3 2 2 2 2 5 3 2 2 3" xfId="21230" xr:uid="{00000000-0005-0000-0000-000021390000}"/>
    <cellStyle name="Normal 2 3 2 2 2 2 5 3 2 3" xfId="7719" xr:uid="{00000000-0005-0000-0000-000022390000}"/>
    <cellStyle name="Normal 2 3 2 2 2 2 5 3 2 3 2" xfId="15865" xr:uid="{00000000-0005-0000-0000-000023390000}"/>
    <cellStyle name="Normal 2 3 2 2 2 2 5 3 2 3 2 2" xfId="32161" xr:uid="{00000000-0005-0000-0000-000024390000}"/>
    <cellStyle name="Normal 2 3 2 2 2 2 5 3 2 3 3" xfId="24015" xr:uid="{00000000-0005-0000-0000-000025390000}"/>
    <cellStyle name="Normal 2 3 2 2 2 2 5 3 2 4" xfId="10566" xr:uid="{00000000-0005-0000-0000-000026390000}"/>
    <cellStyle name="Normal 2 3 2 2 2 2 5 3 2 4 2" xfId="26862" xr:uid="{00000000-0005-0000-0000-000027390000}"/>
    <cellStyle name="Normal 2 3 2 2 2 2 5 3 2 5" xfId="18716" xr:uid="{00000000-0005-0000-0000-000028390000}"/>
    <cellStyle name="Normal 2 3 2 2 2 2 5 3 3" xfId="3716" xr:uid="{00000000-0005-0000-0000-000029390000}"/>
    <cellStyle name="Normal 2 3 2 2 2 2 5 3 3 2" xfId="11862" xr:uid="{00000000-0005-0000-0000-00002A390000}"/>
    <cellStyle name="Normal 2 3 2 2 2 2 5 3 3 2 2" xfId="28158" xr:uid="{00000000-0005-0000-0000-00002B390000}"/>
    <cellStyle name="Normal 2 3 2 2 2 2 5 3 3 3" xfId="20012" xr:uid="{00000000-0005-0000-0000-00002C390000}"/>
    <cellStyle name="Normal 2 3 2 2 2 2 5 3 4" xfId="6309" xr:uid="{00000000-0005-0000-0000-00002D390000}"/>
    <cellStyle name="Normal 2 3 2 2 2 2 5 3 4 2" xfId="14455" xr:uid="{00000000-0005-0000-0000-00002E390000}"/>
    <cellStyle name="Normal 2 3 2 2 2 2 5 3 4 2 2" xfId="30751" xr:uid="{00000000-0005-0000-0000-00002F390000}"/>
    <cellStyle name="Normal 2 3 2 2 2 2 5 3 4 3" xfId="22605" xr:uid="{00000000-0005-0000-0000-000030390000}"/>
    <cellStyle name="Normal 2 3 2 2 2 2 5 3 5" xfId="9156" xr:uid="{00000000-0005-0000-0000-000031390000}"/>
    <cellStyle name="Normal 2 3 2 2 2 2 5 3 5 2" xfId="25452" xr:uid="{00000000-0005-0000-0000-000032390000}"/>
    <cellStyle name="Normal 2 3 2 2 2 2 5 3 6" xfId="17306" xr:uid="{00000000-0005-0000-0000-000033390000}"/>
    <cellStyle name="Normal 2 3 2 2 2 2 5 4" xfId="1715" xr:uid="{00000000-0005-0000-0000-000034390000}"/>
    <cellStyle name="Normal 2 3 2 2 2 2 5 4 2" xfId="4325" xr:uid="{00000000-0005-0000-0000-000035390000}"/>
    <cellStyle name="Normal 2 3 2 2 2 2 5 4 2 2" xfId="12471" xr:uid="{00000000-0005-0000-0000-000036390000}"/>
    <cellStyle name="Normal 2 3 2 2 2 2 5 4 2 2 2" xfId="28767" xr:uid="{00000000-0005-0000-0000-000037390000}"/>
    <cellStyle name="Normal 2 3 2 2 2 2 5 4 2 3" xfId="20621" xr:uid="{00000000-0005-0000-0000-000038390000}"/>
    <cellStyle name="Normal 2 3 2 2 2 2 5 4 3" xfId="7014" xr:uid="{00000000-0005-0000-0000-000039390000}"/>
    <cellStyle name="Normal 2 3 2 2 2 2 5 4 3 2" xfId="15160" xr:uid="{00000000-0005-0000-0000-00003A390000}"/>
    <cellStyle name="Normal 2 3 2 2 2 2 5 4 3 2 2" xfId="31456" xr:uid="{00000000-0005-0000-0000-00003B390000}"/>
    <cellStyle name="Normal 2 3 2 2 2 2 5 4 3 3" xfId="23310" xr:uid="{00000000-0005-0000-0000-00003C390000}"/>
    <cellStyle name="Normal 2 3 2 2 2 2 5 4 4" xfId="9861" xr:uid="{00000000-0005-0000-0000-00003D390000}"/>
    <cellStyle name="Normal 2 3 2 2 2 2 5 4 4 2" xfId="26157" xr:uid="{00000000-0005-0000-0000-00003E390000}"/>
    <cellStyle name="Normal 2 3 2 2 2 2 5 4 5" xfId="18011" xr:uid="{00000000-0005-0000-0000-00003F390000}"/>
    <cellStyle name="Normal 2 3 2 2 2 2 5 5" xfId="3107" xr:uid="{00000000-0005-0000-0000-000040390000}"/>
    <cellStyle name="Normal 2 3 2 2 2 2 5 5 2" xfId="11253" xr:uid="{00000000-0005-0000-0000-000041390000}"/>
    <cellStyle name="Normal 2 3 2 2 2 2 5 5 2 2" xfId="27549" xr:uid="{00000000-0005-0000-0000-000042390000}"/>
    <cellStyle name="Normal 2 3 2 2 2 2 5 5 3" xfId="19403" xr:uid="{00000000-0005-0000-0000-000043390000}"/>
    <cellStyle name="Normal 2 3 2 2 2 2 5 6" xfId="5604" xr:uid="{00000000-0005-0000-0000-000044390000}"/>
    <cellStyle name="Normal 2 3 2 2 2 2 5 6 2" xfId="13750" xr:uid="{00000000-0005-0000-0000-000045390000}"/>
    <cellStyle name="Normal 2 3 2 2 2 2 5 6 2 2" xfId="30046" xr:uid="{00000000-0005-0000-0000-000046390000}"/>
    <cellStyle name="Normal 2 3 2 2 2 2 5 6 3" xfId="21900" xr:uid="{00000000-0005-0000-0000-000047390000}"/>
    <cellStyle name="Normal 2 3 2 2 2 2 5 7" xfId="8451" xr:uid="{00000000-0005-0000-0000-000048390000}"/>
    <cellStyle name="Normal 2 3 2 2 2 2 5 7 2" xfId="24747" xr:uid="{00000000-0005-0000-0000-000049390000}"/>
    <cellStyle name="Normal 2 3 2 2 2 2 5 8" xfId="16601" xr:uid="{00000000-0005-0000-0000-00004A390000}"/>
    <cellStyle name="Normal 2 3 2 2 2 2 6" xfId="394" xr:uid="{00000000-0005-0000-0000-00004B390000}"/>
    <cellStyle name="Normal 2 3 2 2 2 2 6 2" xfId="1100" xr:uid="{00000000-0005-0000-0000-00004C390000}"/>
    <cellStyle name="Normal 2 3 2 2 2 2 6 2 2" xfId="2510" xr:uid="{00000000-0005-0000-0000-00004D390000}"/>
    <cellStyle name="Normal 2 3 2 2 2 2 6 2 2 2" xfId="5008" xr:uid="{00000000-0005-0000-0000-00004E390000}"/>
    <cellStyle name="Normal 2 3 2 2 2 2 6 2 2 2 2" xfId="13154" xr:uid="{00000000-0005-0000-0000-00004F390000}"/>
    <cellStyle name="Normal 2 3 2 2 2 2 6 2 2 2 2 2" xfId="29450" xr:uid="{00000000-0005-0000-0000-000050390000}"/>
    <cellStyle name="Normal 2 3 2 2 2 2 6 2 2 2 3" xfId="21304" xr:uid="{00000000-0005-0000-0000-000051390000}"/>
    <cellStyle name="Normal 2 3 2 2 2 2 6 2 2 3" xfId="7809" xr:uid="{00000000-0005-0000-0000-000052390000}"/>
    <cellStyle name="Normal 2 3 2 2 2 2 6 2 2 3 2" xfId="15955" xr:uid="{00000000-0005-0000-0000-000053390000}"/>
    <cellStyle name="Normal 2 3 2 2 2 2 6 2 2 3 2 2" xfId="32251" xr:uid="{00000000-0005-0000-0000-000054390000}"/>
    <cellStyle name="Normal 2 3 2 2 2 2 6 2 2 3 3" xfId="24105" xr:uid="{00000000-0005-0000-0000-000055390000}"/>
    <cellStyle name="Normal 2 3 2 2 2 2 6 2 2 4" xfId="10656" xr:uid="{00000000-0005-0000-0000-000056390000}"/>
    <cellStyle name="Normal 2 3 2 2 2 2 6 2 2 4 2" xfId="26952" xr:uid="{00000000-0005-0000-0000-000057390000}"/>
    <cellStyle name="Normal 2 3 2 2 2 2 6 2 2 5" xfId="18806" xr:uid="{00000000-0005-0000-0000-000058390000}"/>
    <cellStyle name="Normal 2 3 2 2 2 2 6 2 3" xfId="3790" xr:uid="{00000000-0005-0000-0000-000059390000}"/>
    <cellStyle name="Normal 2 3 2 2 2 2 6 2 3 2" xfId="11936" xr:uid="{00000000-0005-0000-0000-00005A390000}"/>
    <cellStyle name="Normal 2 3 2 2 2 2 6 2 3 2 2" xfId="28232" xr:uid="{00000000-0005-0000-0000-00005B390000}"/>
    <cellStyle name="Normal 2 3 2 2 2 2 6 2 3 3" xfId="20086" xr:uid="{00000000-0005-0000-0000-00005C390000}"/>
    <cellStyle name="Normal 2 3 2 2 2 2 6 2 4" xfId="6399" xr:uid="{00000000-0005-0000-0000-00005D390000}"/>
    <cellStyle name="Normal 2 3 2 2 2 2 6 2 4 2" xfId="14545" xr:uid="{00000000-0005-0000-0000-00005E390000}"/>
    <cellStyle name="Normal 2 3 2 2 2 2 6 2 4 2 2" xfId="30841" xr:uid="{00000000-0005-0000-0000-00005F390000}"/>
    <cellStyle name="Normal 2 3 2 2 2 2 6 2 4 3" xfId="22695" xr:uid="{00000000-0005-0000-0000-000060390000}"/>
    <cellStyle name="Normal 2 3 2 2 2 2 6 2 5" xfId="9246" xr:uid="{00000000-0005-0000-0000-000061390000}"/>
    <cellStyle name="Normal 2 3 2 2 2 2 6 2 5 2" xfId="25542" xr:uid="{00000000-0005-0000-0000-000062390000}"/>
    <cellStyle name="Normal 2 3 2 2 2 2 6 2 6" xfId="17396" xr:uid="{00000000-0005-0000-0000-000063390000}"/>
    <cellStyle name="Normal 2 3 2 2 2 2 6 3" xfId="1805" xr:uid="{00000000-0005-0000-0000-000064390000}"/>
    <cellStyle name="Normal 2 3 2 2 2 2 6 3 2" xfId="4399" xr:uid="{00000000-0005-0000-0000-000065390000}"/>
    <cellStyle name="Normal 2 3 2 2 2 2 6 3 2 2" xfId="12545" xr:uid="{00000000-0005-0000-0000-000066390000}"/>
    <cellStyle name="Normal 2 3 2 2 2 2 6 3 2 2 2" xfId="28841" xr:uid="{00000000-0005-0000-0000-000067390000}"/>
    <cellStyle name="Normal 2 3 2 2 2 2 6 3 2 3" xfId="20695" xr:uid="{00000000-0005-0000-0000-000068390000}"/>
    <cellStyle name="Normal 2 3 2 2 2 2 6 3 3" xfId="7104" xr:uid="{00000000-0005-0000-0000-000069390000}"/>
    <cellStyle name="Normal 2 3 2 2 2 2 6 3 3 2" xfId="15250" xr:uid="{00000000-0005-0000-0000-00006A390000}"/>
    <cellStyle name="Normal 2 3 2 2 2 2 6 3 3 2 2" xfId="31546" xr:uid="{00000000-0005-0000-0000-00006B390000}"/>
    <cellStyle name="Normal 2 3 2 2 2 2 6 3 3 3" xfId="23400" xr:uid="{00000000-0005-0000-0000-00006C390000}"/>
    <cellStyle name="Normal 2 3 2 2 2 2 6 3 4" xfId="9951" xr:uid="{00000000-0005-0000-0000-00006D390000}"/>
    <cellStyle name="Normal 2 3 2 2 2 2 6 3 4 2" xfId="26247" xr:uid="{00000000-0005-0000-0000-00006E390000}"/>
    <cellStyle name="Normal 2 3 2 2 2 2 6 3 5" xfId="18101" xr:uid="{00000000-0005-0000-0000-00006F390000}"/>
    <cellStyle name="Normal 2 3 2 2 2 2 6 4" xfId="3181" xr:uid="{00000000-0005-0000-0000-000070390000}"/>
    <cellStyle name="Normal 2 3 2 2 2 2 6 4 2" xfId="11327" xr:uid="{00000000-0005-0000-0000-000071390000}"/>
    <cellStyle name="Normal 2 3 2 2 2 2 6 4 2 2" xfId="27623" xr:uid="{00000000-0005-0000-0000-000072390000}"/>
    <cellStyle name="Normal 2 3 2 2 2 2 6 4 3" xfId="19477" xr:uid="{00000000-0005-0000-0000-000073390000}"/>
    <cellStyle name="Normal 2 3 2 2 2 2 6 5" xfId="5694" xr:uid="{00000000-0005-0000-0000-000074390000}"/>
    <cellStyle name="Normal 2 3 2 2 2 2 6 5 2" xfId="13840" xr:uid="{00000000-0005-0000-0000-000075390000}"/>
    <cellStyle name="Normal 2 3 2 2 2 2 6 5 2 2" xfId="30136" xr:uid="{00000000-0005-0000-0000-000076390000}"/>
    <cellStyle name="Normal 2 3 2 2 2 2 6 5 3" xfId="21990" xr:uid="{00000000-0005-0000-0000-000077390000}"/>
    <cellStyle name="Normal 2 3 2 2 2 2 6 6" xfId="8541" xr:uid="{00000000-0005-0000-0000-000078390000}"/>
    <cellStyle name="Normal 2 3 2 2 2 2 6 6 2" xfId="24837" xr:uid="{00000000-0005-0000-0000-000079390000}"/>
    <cellStyle name="Normal 2 3 2 2 2 2 6 7" xfId="16691" xr:uid="{00000000-0005-0000-0000-00007A390000}"/>
    <cellStyle name="Normal 2 3 2 2 2 2 7" xfId="756" xr:uid="{00000000-0005-0000-0000-00007B390000}"/>
    <cellStyle name="Normal 2 3 2 2 2 2 7 2" xfId="2166" xr:uid="{00000000-0005-0000-0000-00007C390000}"/>
    <cellStyle name="Normal 2 3 2 2 2 2 7 2 2" xfId="4712" xr:uid="{00000000-0005-0000-0000-00007D390000}"/>
    <cellStyle name="Normal 2 3 2 2 2 2 7 2 2 2" xfId="12858" xr:uid="{00000000-0005-0000-0000-00007E390000}"/>
    <cellStyle name="Normal 2 3 2 2 2 2 7 2 2 2 2" xfId="29154" xr:uid="{00000000-0005-0000-0000-00007F390000}"/>
    <cellStyle name="Normal 2 3 2 2 2 2 7 2 2 3" xfId="21008" xr:uid="{00000000-0005-0000-0000-000080390000}"/>
    <cellStyle name="Normal 2 3 2 2 2 2 7 2 3" xfId="7465" xr:uid="{00000000-0005-0000-0000-000081390000}"/>
    <cellStyle name="Normal 2 3 2 2 2 2 7 2 3 2" xfId="15611" xr:uid="{00000000-0005-0000-0000-000082390000}"/>
    <cellStyle name="Normal 2 3 2 2 2 2 7 2 3 2 2" xfId="31907" xr:uid="{00000000-0005-0000-0000-000083390000}"/>
    <cellStyle name="Normal 2 3 2 2 2 2 7 2 3 3" xfId="23761" xr:uid="{00000000-0005-0000-0000-000084390000}"/>
    <cellStyle name="Normal 2 3 2 2 2 2 7 2 4" xfId="10312" xr:uid="{00000000-0005-0000-0000-000085390000}"/>
    <cellStyle name="Normal 2 3 2 2 2 2 7 2 4 2" xfId="26608" xr:uid="{00000000-0005-0000-0000-000086390000}"/>
    <cellStyle name="Normal 2 3 2 2 2 2 7 2 5" xfId="18462" xr:uid="{00000000-0005-0000-0000-000087390000}"/>
    <cellStyle name="Normal 2 3 2 2 2 2 7 3" xfId="3494" xr:uid="{00000000-0005-0000-0000-000088390000}"/>
    <cellStyle name="Normal 2 3 2 2 2 2 7 3 2" xfId="11640" xr:uid="{00000000-0005-0000-0000-000089390000}"/>
    <cellStyle name="Normal 2 3 2 2 2 2 7 3 2 2" xfId="27936" xr:uid="{00000000-0005-0000-0000-00008A390000}"/>
    <cellStyle name="Normal 2 3 2 2 2 2 7 3 3" xfId="19790" xr:uid="{00000000-0005-0000-0000-00008B390000}"/>
    <cellStyle name="Normal 2 3 2 2 2 2 7 4" xfId="6055" xr:uid="{00000000-0005-0000-0000-00008C390000}"/>
    <cellStyle name="Normal 2 3 2 2 2 2 7 4 2" xfId="14201" xr:uid="{00000000-0005-0000-0000-00008D390000}"/>
    <cellStyle name="Normal 2 3 2 2 2 2 7 4 2 2" xfId="30497" xr:uid="{00000000-0005-0000-0000-00008E390000}"/>
    <cellStyle name="Normal 2 3 2 2 2 2 7 4 3" xfId="22351" xr:uid="{00000000-0005-0000-0000-00008F390000}"/>
    <cellStyle name="Normal 2 3 2 2 2 2 7 5" xfId="8902" xr:uid="{00000000-0005-0000-0000-000090390000}"/>
    <cellStyle name="Normal 2 3 2 2 2 2 7 5 2" xfId="25198" xr:uid="{00000000-0005-0000-0000-000091390000}"/>
    <cellStyle name="Normal 2 3 2 2 2 2 7 6" xfId="17052" xr:uid="{00000000-0005-0000-0000-000092390000}"/>
    <cellStyle name="Normal 2 3 2 2 2 2 8" xfId="1461" xr:uid="{00000000-0005-0000-0000-000093390000}"/>
    <cellStyle name="Normal 2 3 2 2 2 2 8 2" xfId="4103" xr:uid="{00000000-0005-0000-0000-000094390000}"/>
    <cellStyle name="Normal 2 3 2 2 2 2 8 2 2" xfId="12249" xr:uid="{00000000-0005-0000-0000-000095390000}"/>
    <cellStyle name="Normal 2 3 2 2 2 2 8 2 2 2" xfId="28545" xr:uid="{00000000-0005-0000-0000-000096390000}"/>
    <cellStyle name="Normal 2 3 2 2 2 2 8 2 3" xfId="20399" xr:uid="{00000000-0005-0000-0000-000097390000}"/>
    <cellStyle name="Normal 2 3 2 2 2 2 8 3" xfId="6760" xr:uid="{00000000-0005-0000-0000-000098390000}"/>
    <cellStyle name="Normal 2 3 2 2 2 2 8 3 2" xfId="14906" xr:uid="{00000000-0005-0000-0000-000099390000}"/>
    <cellStyle name="Normal 2 3 2 2 2 2 8 3 2 2" xfId="31202" xr:uid="{00000000-0005-0000-0000-00009A390000}"/>
    <cellStyle name="Normal 2 3 2 2 2 2 8 3 3" xfId="23056" xr:uid="{00000000-0005-0000-0000-00009B390000}"/>
    <cellStyle name="Normal 2 3 2 2 2 2 8 4" xfId="9607" xr:uid="{00000000-0005-0000-0000-00009C390000}"/>
    <cellStyle name="Normal 2 3 2 2 2 2 8 4 2" xfId="25903" xr:uid="{00000000-0005-0000-0000-00009D390000}"/>
    <cellStyle name="Normal 2 3 2 2 2 2 8 5" xfId="17757" xr:uid="{00000000-0005-0000-0000-00009E390000}"/>
    <cellStyle name="Normal 2 3 2 2 2 2 9" xfId="2885" xr:uid="{00000000-0005-0000-0000-00009F390000}"/>
    <cellStyle name="Normal 2 3 2 2 2 2 9 2" xfId="11031" xr:uid="{00000000-0005-0000-0000-0000A0390000}"/>
    <cellStyle name="Normal 2 3 2 2 2 2 9 2 2" xfId="27327" xr:uid="{00000000-0005-0000-0000-0000A1390000}"/>
    <cellStyle name="Normal 2 3 2 2 2 2 9 3" xfId="19181" xr:uid="{00000000-0005-0000-0000-0000A2390000}"/>
    <cellStyle name="Normal 2 3 2 2 2 3" xfId="72" xr:uid="{00000000-0005-0000-0000-0000A3390000}"/>
    <cellStyle name="Normal 2 3 2 2 2 3 10" xfId="8219" xr:uid="{00000000-0005-0000-0000-0000A4390000}"/>
    <cellStyle name="Normal 2 3 2 2 2 3 10 2" xfId="24515" xr:uid="{00000000-0005-0000-0000-0000A5390000}"/>
    <cellStyle name="Normal 2 3 2 2 2 3 11" xfId="16369" xr:uid="{00000000-0005-0000-0000-0000A6390000}"/>
    <cellStyle name="Normal 2 3 2 2 2 3 2" xfId="162" xr:uid="{00000000-0005-0000-0000-0000A7390000}"/>
    <cellStyle name="Normal 2 3 2 2 2 3 2 2" xfId="506" xr:uid="{00000000-0005-0000-0000-0000A8390000}"/>
    <cellStyle name="Normal 2 3 2 2 2 3 2 2 2" xfId="1212" xr:uid="{00000000-0005-0000-0000-0000A9390000}"/>
    <cellStyle name="Normal 2 3 2 2 2 3 2 2 2 2" xfId="2622" xr:uid="{00000000-0005-0000-0000-0000AA390000}"/>
    <cellStyle name="Normal 2 3 2 2 2 3 2 2 2 2 2" xfId="5100" xr:uid="{00000000-0005-0000-0000-0000AB390000}"/>
    <cellStyle name="Normal 2 3 2 2 2 3 2 2 2 2 2 2" xfId="13246" xr:uid="{00000000-0005-0000-0000-0000AC390000}"/>
    <cellStyle name="Normal 2 3 2 2 2 3 2 2 2 2 2 2 2" xfId="29542" xr:uid="{00000000-0005-0000-0000-0000AD390000}"/>
    <cellStyle name="Normal 2 3 2 2 2 3 2 2 2 2 2 3" xfId="21396" xr:uid="{00000000-0005-0000-0000-0000AE390000}"/>
    <cellStyle name="Normal 2 3 2 2 2 3 2 2 2 2 3" xfId="7921" xr:uid="{00000000-0005-0000-0000-0000AF390000}"/>
    <cellStyle name="Normal 2 3 2 2 2 3 2 2 2 2 3 2" xfId="16067" xr:uid="{00000000-0005-0000-0000-0000B0390000}"/>
    <cellStyle name="Normal 2 3 2 2 2 3 2 2 2 2 3 2 2" xfId="32363" xr:uid="{00000000-0005-0000-0000-0000B1390000}"/>
    <cellStyle name="Normal 2 3 2 2 2 3 2 2 2 2 3 3" xfId="24217" xr:uid="{00000000-0005-0000-0000-0000B2390000}"/>
    <cellStyle name="Normal 2 3 2 2 2 3 2 2 2 2 4" xfId="10768" xr:uid="{00000000-0005-0000-0000-0000B3390000}"/>
    <cellStyle name="Normal 2 3 2 2 2 3 2 2 2 2 4 2" xfId="27064" xr:uid="{00000000-0005-0000-0000-0000B4390000}"/>
    <cellStyle name="Normal 2 3 2 2 2 3 2 2 2 2 5" xfId="18918" xr:uid="{00000000-0005-0000-0000-0000B5390000}"/>
    <cellStyle name="Normal 2 3 2 2 2 3 2 2 2 3" xfId="3882" xr:uid="{00000000-0005-0000-0000-0000B6390000}"/>
    <cellStyle name="Normal 2 3 2 2 2 3 2 2 2 3 2" xfId="12028" xr:uid="{00000000-0005-0000-0000-0000B7390000}"/>
    <cellStyle name="Normal 2 3 2 2 2 3 2 2 2 3 2 2" xfId="28324" xr:uid="{00000000-0005-0000-0000-0000B8390000}"/>
    <cellStyle name="Normal 2 3 2 2 2 3 2 2 2 3 3" xfId="20178" xr:uid="{00000000-0005-0000-0000-0000B9390000}"/>
    <cellStyle name="Normal 2 3 2 2 2 3 2 2 2 4" xfId="6511" xr:uid="{00000000-0005-0000-0000-0000BA390000}"/>
    <cellStyle name="Normal 2 3 2 2 2 3 2 2 2 4 2" xfId="14657" xr:uid="{00000000-0005-0000-0000-0000BB390000}"/>
    <cellStyle name="Normal 2 3 2 2 2 3 2 2 2 4 2 2" xfId="30953" xr:uid="{00000000-0005-0000-0000-0000BC390000}"/>
    <cellStyle name="Normal 2 3 2 2 2 3 2 2 2 4 3" xfId="22807" xr:uid="{00000000-0005-0000-0000-0000BD390000}"/>
    <cellStyle name="Normal 2 3 2 2 2 3 2 2 2 5" xfId="9358" xr:uid="{00000000-0005-0000-0000-0000BE390000}"/>
    <cellStyle name="Normal 2 3 2 2 2 3 2 2 2 5 2" xfId="25654" xr:uid="{00000000-0005-0000-0000-0000BF390000}"/>
    <cellStyle name="Normal 2 3 2 2 2 3 2 2 2 6" xfId="17508" xr:uid="{00000000-0005-0000-0000-0000C0390000}"/>
    <cellStyle name="Normal 2 3 2 2 2 3 2 2 3" xfId="1917" xr:uid="{00000000-0005-0000-0000-0000C1390000}"/>
    <cellStyle name="Normal 2 3 2 2 2 3 2 2 3 2" xfId="4491" xr:uid="{00000000-0005-0000-0000-0000C2390000}"/>
    <cellStyle name="Normal 2 3 2 2 2 3 2 2 3 2 2" xfId="12637" xr:uid="{00000000-0005-0000-0000-0000C3390000}"/>
    <cellStyle name="Normal 2 3 2 2 2 3 2 2 3 2 2 2" xfId="28933" xr:uid="{00000000-0005-0000-0000-0000C4390000}"/>
    <cellStyle name="Normal 2 3 2 2 2 3 2 2 3 2 3" xfId="20787" xr:uid="{00000000-0005-0000-0000-0000C5390000}"/>
    <cellStyle name="Normal 2 3 2 2 2 3 2 2 3 3" xfId="7216" xr:uid="{00000000-0005-0000-0000-0000C6390000}"/>
    <cellStyle name="Normal 2 3 2 2 2 3 2 2 3 3 2" xfId="15362" xr:uid="{00000000-0005-0000-0000-0000C7390000}"/>
    <cellStyle name="Normal 2 3 2 2 2 3 2 2 3 3 2 2" xfId="31658" xr:uid="{00000000-0005-0000-0000-0000C8390000}"/>
    <cellStyle name="Normal 2 3 2 2 2 3 2 2 3 3 3" xfId="23512" xr:uid="{00000000-0005-0000-0000-0000C9390000}"/>
    <cellStyle name="Normal 2 3 2 2 2 3 2 2 3 4" xfId="10063" xr:uid="{00000000-0005-0000-0000-0000CA390000}"/>
    <cellStyle name="Normal 2 3 2 2 2 3 2 2 3 4 2" xfId="26359" xr:uid="{00000000-0005-0000-0000-0000CB390000}"/>
    <cellStyle name="Normal 2 3 2 2 2 3 2 2 3 5" xfId="18213" xr:uid="{00000000-0005-0000-0000-0000CC390000}"/>
    <cellStyle name="Normal 2 3 2 2 2 3 2 2 4" xfId="3273" xr:uid="{00000000-0005-0000-0000-0000CD390000}"/>
    <cellStyle name="Normal 2 3 2 2 2 3 2 2 4 2" xfId="11419" xr:uid="{00000000-0005-0000-0000-0000CE390000}"/>
    <cellStyle name="Normal 2 3 2 2 2 3 2 2 4 2 2" xfId="27715" xr:uid="{00000000-0005-0000-0000-0000CF390000}"/>
    <cellStyle name="Normal 2 3 2 2 2 3 2 2 4 3" xfId="19569" xr:uid="{00000000-0005-0000-0000-0000D0390000}"/>
    <cellStyle name="Normal 2 3 2 2 2 3 2 2 5" xfId="5806" xr:uid="{00000000-0005-0000-0000-0000D1390000}"/>
    <cellStyle name="Normal 2 3 2 2 2 3 2 2 5 2" xfId="13952" xr:uid="{00000000-0005-0000-0000-0000D2390000}"/>
    <cellStyle name="Normal 2 3 2 2 2 3 2 2 5 2 2" xfId="30248" xr:uid="{00000000-0005-0000-0000-0000D3390000}"/>
    <cellStyle name="Normal 2 3 2 2 2 3 2 2 5 3" xfId="22102" xr:uid="{00000000-0005-0000-0000-0000D4390000}"/>
    <cellStyle name="Normal 2 3 2 2 2 3 2 2 6" xfId="8653" xr:uid="{00000000-0005-0000-0000-0000D5390000}"/>
    <cellStyle name="Normal 2 3 2 2 2 3 2 2 6 2" xfId="24949" xr:uid="{00000000-0005-0000-0000-0000D6390000}"/>
    <cellStyle name="Normal 2 3 2 2 2 3 2 2 7" xfId="16803" xr:uid="{00000000-0005-0000-0000-0000D7390000}"/>
    <cellStyle name="Normal 2 3 2 2 2 3 2 3" xfId="868" xr:uid="{00000000-0005-0000-0000-0000D8390000}"/>
    <cellStyle name="Normal 2 3 2 2 2 3 2 3 2" xfId="2278" xr:uid="{00000000-0005-0000-0000-0000D9390000}"/>
    <cellStyle name="Normal 2 3 2 2 2 3 2 3 2 2" xfId="4804" xr:uid="{00000000-0005-0000-0000-0000DA390000}"/>
    <cellStyle name="Normal 2 3 2 2 2 3 2 3 2 2 2" xfId="12950" xr:uid="{00000000-0005-0000-0000-0000DB390000}"/>
    <cellStyle name="Normal 2 3 2 2 2 3 2 3 2 2 2 2" xfId="29246" xr:uid="{00000000-0005-0000-0000-0000DC390000}"/>
    <cellStyle name="Normal 2 3 2 2 2 3 2 3 2 2 3" xfId="21100" xr:uid="{00000000-0005-0000-0000-0000DD390000}"/>
    <cellStyle name="Normal 2 3 2 2 2 3 2 3 2 3" xfId="7577" xr:uid="{00000000-0005-0000-0000-0000DE390000}"/>
    <cellStyle name="Normal 2 3 2 2 2 3 2 3 2 3 2" xfId="15723" xr:uid="{00000000-0005-0000-0000-0000DF390000}"/>
    <cellStyle name="Normal 2 3 2 2 2 3 2 3 2 3 2 2" xfId="32019" xr:uid="{00000000-0005-0000-0000-0000E0390000}"/>
    <cellStyle name="Normal 2 3 2 2 2 3 2 3 2 3 3" xfId="23873" xr:uid="{00000000-0005-0000-0000-0000E1390000}"/>
    <cellStyle name="Normal 2 3 2 2 2 3 2 3 2 4" xfId="10424" xr:uid="{00000000-0005-0000-0000-0000E2390000}"/>
    <cellStyle name="Normal 2 3 2 2 2 3 2 3 2 4 2" xfId="26720" xr:uid="{00000000-0005-0000-0000-0000E3390000}"/>
    <cellStyle name="Normal 2 3 2 2 2 3 2 3 2 5" xfId="18574" xr:uid="{00000000-0005-0000-0000-0000E4390000}"/>
    <cellStyle name="Normal 2 3 2 2 2 3 2 3 3" xfId="3586" xr:uid="{00000000-0005-0000-0000-0000E5390000}"/>
    <cellStyle name="Normal 2 3 2 2 2 3 2 3 3 2" xfId="11732" xr:uid="{00000000-0005-0000-0000-0000E6390000}"/>
    <cellStyle name="Normal 2 3 2 2 2 3 2 3 3 2 2" xfId="28028" xr:uid="{00000000-0005-0000-0000-0000E7390000}"/>
    <cellStyle name="Normal 2 3 2 2 2 3 2 3 3 3" xfId="19882" xr:uid="{00000000-0005-0000-0000-0000E8390000}"/>
    <cellStyle name="Normal 2 3 2 2 2 3 2 3 4" xfId="6167" xr:uid="{00000000-0005-0000-0000-0000E9390000}"/>
    <cellStyle name="Normal 2 3 2 2 2 3 2 3 4 2" xfId="14313" xr:uid="{00000000-0005-0000-0000-0000EA390000}"/>
    <cellStyle name="Normal 2 3 2 2 2 3 2 3 4 2 2" xfId="30609" xr:uid="{00000000-0005-0000-0000-0000EB390000}"/>
    <cellStyle name="Normal 2 3 2 2 2 3 2 3 4 3" xfId="22463" xr:uid="{00000000-0005-0000-0000-0000EC390000}"/>
    <cellStyle name="Normal 2 3 2 2 2 3 2 3 5" xfId="9014" xr:uid="{00000000-0005-0000-0000-0000ED390000}"/>
    <cellStyle name="Normal 2 3 2 2 2 3 2 3 5 2" xfId="25310" xr:uid="{00000000-0005-0000-0000-0000EE390000}"/>
    <cellStyle name="Normal 2 3 2 2 2 3 2 3 6" xfId="17164" xr:uid="{00000000-0005-0000-0000-0000EF390000}"/>
    <cellStyle name="Normal 2 3 2 2 2 3 2 4" xfId="1573" xr:uid="{00000000-0005-0000-0000-0000F0390000}"/>
    <cellStyle name="Normal 2 3 2 2 2 3 2 4 2" xfId="4195" xr:uid="{00000000-0005-0000-0000-0000F1390000}"/>
    <cellStyle name="Normal 2 3 2 2 2 3 2 4 2 2" xfId="12341" xr:uid="{00000000-0005-0000-0000-0000F2390000}"/>
    <cellStyle name="Normal 2 3 2 2 2 3 2 4 2 2 2" xfId="28637" xr:uid="{00000000-0005-0000-0000-0000F3390000}"/>
    <cellStyle name="Normal 2 3 2 2 2 3 2 4 2 3" xfId="20491" xr:uid="{00000000-0005-0000-0000-0000F4390000}"/>
    <cellStyle name="Normal 2 3 2 2 2 3 2 4 3" xfId="6872" xr:uid="{00000000-0005-0000-0000-0000F5390000}"/>
    <cellStyle name="Normal 2 3 2 2 2 3 2 4 3 2" xfId="15018" xr:uid="{00000000-0005-0000-0000-0000F6390000}"/>
    <cellStyle name="Normal 2 3 2 2 2 3 2 4 3 2 2" xfId="31314" xr:uid="{00000000-0005-0000-0000-0000F7390000}"/>
    <cellStyle name="Normal 2 3 2 2 2 3 2 4 3 3" xfId="23168" xr:uid="{00000000-0005-0000-0000-0000F8390000}"/>
    <cellStyle name="Normal 2 3 2 2 2 3 2 4 4" xfId="9719" xr:uid="{00000000-0005-0000-0000-0000F9390000}"/>
    <cellStyle name="Normal 2 3 2 2 2 3 2 4 4 2" xfId="26015" xr:uid="{00000000-0005-0000-0000-0000FA390000}"/>
    <cellStyle name="Normal 2 3 2 2 2 3 2 4 5" xfId="17869" xr:uid="{00000000-0005-0000-0000-0000FB390000}"/>
    <cellStyle name="Normal 2 3 2 2 2 3 2 5" xfId="2977" xr:uid="{00000000-0005-0000-0000-0000FC390000}"/>
    <cellStyle name="Normal 2 3 2 2 2 3 2 5 2" xfId="11123" xr:uid="{00000000-0005-0000-0000-0000FD390000}"/>
    <cellStyle name="Normal 2 3 2 2 2 3 2 5 2 2" xfId="27419" xr:uid="{00000000-0005-0000-0000-0000FE390000}"/>
    <cellStyle name="Normal 2 3 2 2 2 3 2 5 3" xfId="19273" xr:uid="{00000000-0005-0000-0000-0000FF390000}"/>
    <cellStyle name="Normal 2 3 2 2 2 3 2 6" xfId="5462" xr:uid="{00000000-0005-0000-0000-0000003A0000}"/>
    <cellStyle name="Normal 2 3 2 2 2 3 2 6 2" xfId="13608" xr:uid="{00000000-0005-0000-0000-0000013A0000}"/>
    <cellStyle name="Normal 2 3 2 2 2 3 2 6 2 2" xfId="29904" xr:uid="{00000000-0005-0000-0000-0000023A0000}"/>
    <cellStyle name="Normal 2 3 2 2 2 3 2 6 3" xfId="21758" xr:uid="{00000000-0005-0000-0000-0000033A0000}"/>
    <cellStyle name="Normal 2 3 2 2 2 3 2 7" xfId="8309" xr:uid="{00000000-0005-0000-0000-0000043A0000}"/>
    <cellStyle name="Normal 2 3 2 2 2 3 2 7 2" xfId="24605" xr:uid="{00000000-0005-0000-0000-0000053A0000}"/>
    <cellStyle name="Normal 2 3 2 2 2 3 2 8" xfId="16459" xr:uid="{00000000-0005-0000-0000-0000063A0000}"/>
    <cellStyle name="Normal 2 3 2 2 2 3 3" xfId="240" xr:uid="{00000000-0005-0000-0000-0000073A0000}"/>
    <cellStyle name="Normal 2 3 2 2 2 3 3 2" xfId="584" xr:uid="{00000000-0005-0000-0000-0000083A0000}"/>
    <cellStyle name="Normal 2 3 2 2 2 3 3 2 2" xfId="1290" xr:uid="{00000000-0005-0000-0000-0000093A0000}"/>
    <cellStyle name="Normal 2 3 2 2 2 3 3 2 2 2" xfId="2700" xr:uid="{00000000-0005-0000-0000-00000A3A0000}"/>
    <cellStyle name="Normal 2 3 2 2 2 3 3 2 2 2 2" xfId="5174" xr:uid="{00000000-0005-0000-0000-00000B3A0000}"/>
    <cellStyle name="Normal 2 3 2 2 2 3 3 2 2 2 2 2" xfId="13320" xr:uid="{00000000-0005-0000-0000-00000C3A0000}"/>
    <cellStyle name="Normal 2 3 2 2 2 3 3 2 2 2 2 2 2" xfId="29616" xr:uid="{00000000-0005-0000-0000-00000D3A0000}"/>
    <cellStyle name="Normal 2 3 2 2 2 3 3 2 2 2 2 3" xfId="21470" xr:uid="{00000000-0005-0000-0000-00000E3A0000}"/>
    <cellStyle name="Normal 2 3 2 2 2 3 3 2 2 2 3" xfId="7999" xr:uid="{00000000-0005-0000-0000-00000F3A0000}"/>
    <cellStyle name="Normal 2 3 2 2 2 3 3 2 2 2 3 2" xfId="16145" xr:uid="{00000000-0005-0000-0000-0000103A0000}"/>
    <cellStyle name="Normal 2 3 2 2 2 3 3 2 2 2 3 2 2" xfId="32441" xr:uid="{00000000-0005-0000-0000-0000113A0000}"/>
    <cellStyle name="Normal 2 3 2 2 2 3 3 2 2 2 3 3" xfId="24295" xr:uid="{00000000-0005-0000-0000-0000123A0000}"/>
    <cellStyle name="Normal 2 3 2 2 2 3 3 2 2 2 4" xfId="10846" xr:uid="{00000000-0005-0000-0000-0000133A0000}"/>
    <cellStyle name="Normal 2 3 2 2 2 3 3 2 2 2 4 2" xfId="27142" xr:uid="{00000000-0005-0000-0000-0000143A0000}"/>
    <cellStyle name="Normal 2 3 2 2 2 3 3 2 2 2 5" xfId="18996" xr:uid="{00000000-0005-0000-0000-0000153A0000}"/>
    <cellStyle name="Normal 2 3 2 2 2 3 3 2 2 3" xfId="3956" xr:uid="{00000000-0005-0000-0000-0000163A0000}"/>
    <cellStyle name="Normal 2 3 2 2 2 3 3 2 2 3 2" xfId="12102" xr:uid="{00000000-0005-0000-0000-0000173A0000}"/>
    <cellStyle name="Normal 2 3 2 2 2 3 3 2 2 3 2 2" xfId="28398" xr:uid="{00000000-0005-0000-0000-0000183A0000}"/>
    <cellStyle name="Normal 2 3 2 2 2 3 3 2 2 3 3" xfId="20252" xr:uid="{00000000-0005-0000-0000-0000193A0000}"/>
    <cellStyle name="Normal 2 3 2 2 2 3 3 2 2 4" xfId="6589" xr:uid="{00000000-0005-0000-0000-00001A3A0000}"/>
    <cellStyle name="Normal 2 3 2 2 2 3 3 2 2 4 2" xfId="14735" xr:uid="{00000000-0005-0000-0000-00001B3A0000}"/>
    <cellStyle name="Normal 2 3 2 2 2 3 3 2 2 4 2 2" xfId="31031" xr:uid="{00000000-0005-0000-0000-00001C3A0000}"/>
    <cellStyle name="Normal 2 3 2 2 2 3 3 2 2 4 3" xfId="22885" xr:uid="{00000000-0005-0000-0000-00001D3A0000}"/>
    <cellStyle name="Normal 2 3 2 2 2 3 3 2 2 5" xfId="9436" xr:uid="{00000000-0005-0000-0000-00001E3A0000}"/>
    <cellStyle name="Normal 2 3 2 2 2 3 3 2 2 5 2" xfId="25732" xr:uid="{00000000-0005-0000-0000-00001F3A0000}"/>
    <cellStyle name="Normal 2 3 2 2 2 3 3 2 2 6" xfId="17586" xr:uid="{00000000-0005-0000-0000-0000203A0000}"/>
    <cellStyle name="Normal 2 3 2 2 2 3 3 2 3" xfId="1995" xr:uid="{00000000-0005-0000-0000-0000213A0000}"/>
    <cellStyle name="Normal 2 3 2 2 2 3 3 2 3 2" xfId="4565" xr:uid="{00000000-0005-0000-0000-0000223A0000}"/>
    <cellStyle name="Normal 2 3 2 2 2 3 3 2 3 2 2" xfId="12711" xr:uid="{00000000-0005-0000-0000-0000233A0000}"/>
    <cellStyle name="Normal 2 3 2 2 2 3 3 2 3 2 2 2" xfId="29007" xr:uid="{00000000-0005-0000-0000-0000243A0000}"/>
    <cellStyle name="Normal 2 3 2 2 2 3 3 2 3 2 3" xfId="20861" xr:uid="{00000000-0005-0000-0000-0000253A0000}"/>
    <cellStyle name="Normal 2 3 2 2 2 3 3 2 3 3" xfId="7294" xr:uid="{00000000-0005-0000-0000-0000263A0000}"/>
    <cellStyle name="Normal 2 3 2 2 2 3 3 2 3 3 2" xfId="15440" xr:uid="{00000000-0005-0000-0000-0000273A0000}"/>
    <cellStyle name="Normal 2 3 2 2 2 3 3 2 3 3 2 2" xfId="31736" xr:uid="{00000000-0005-0000-0000-0000283A0000}"/>
    <cellStyle name="Normal 2 3 2 2 2 3 3 2 3 3 3" xfId="23590" xr:uid="{00000000-0005-0000-0000-0000293A0000}"/>
    <cellStyle name="Normal 2 3 2 2 2 3 3 2 3 4" xfId="10141" xr:uid="{00000000-0005-0000-0000-00002A3A0000}"/>
    <cellStyle name="Normal 2 3 2 2 2 3 3 2 3 4 2" xfId="26437" xr:uid="{00000000-0005-0000-0000-00002B3A0000}"/>
    <cellStyle name="Normal 2 3 2 2 2 3 3 2 3 5" xfId="18291" xr:uid="{00000000-0005-0000-0000-00002C3A0000}"/>
    <cellStyle name="Normal 2 3 2 2 2 3 3 2 4" xfId="3347" xr:uid="{00000000-0005-0000-0000-00002D3A0000}"/>
    <cellStyle name="Normal 2 3 2 2 2 3 3 2 4 2" xfId="11493" xr:uid="{00000000-0005-0000-0000-00002E3A0000}"/>
    <cellStyle name="Normal 2 3 2 2 2 3 3 2 4 2 2" xfId="27789" xr:uid="{00000000-0005-0000-0000-00002F3A0000}"/>
    <cellStyle name="Normal 2 3 2 2 2 3 3 2 4 3" xfId="19643" xr:uid="{00000000-0005-0000-0000-0000303A0000}"/>
    <cellStyle name="Normal 2 3 2 2 2 3 3 2 5" xfId="5884" xr:uid="{00000000-0005-0000-0000-0000313A0000}"/>
    <cellStyle name="Normal 2 3 2 2 2 3 3 2 5 2" xfId="14030" xr:uid="{00000000-0005-0000-0000-0000323A0000}"/>
    <cellStyle name="Normal 2 3 2 2 2 3 3 2 5 2 2" xfId="30326" xr:uid="{00000000-0005-0000-0000-0000333A0000}"/>
    <cellStyle name="Normal 2 3 2 2 2 3 3 2 5 3" xfId="22180" xr:uid="{00000000-0005-0000-0000-0000343A0000}"/>
    <cellStyle name="Normal 2 3 2 2 2 3 3 2 6" xfId="8731" xr:uid="{00000000-0005-0000-0000-0000353A0000}"/>
    <cellStyle name="Normal 2 3 2 2 2 3 3 2 6 2" xfId="25027" xr:uid="{00000000-0005-0000-0000-0000363A0000}"/>
    <cellStyle name="Normal 2 3 2 2 2 3 3 2 7" xfId="16881" xr:uid="{00000000-0005-0000-0000-0000373A0000}"/>
    <cellStyle name="Normal 2 3 2 2 2 3 3 3" xfId="946" xr:uid="{00000000-0005-0000-0000-0000383A0000}"/>
    <cellStyle name="Normal 2 3 2 2 2 3 3 3 2" xfId="2356" xr:uid="{00000000-0005-0000-0000-0000393A0000}"/>
    <cellStyle name="Normal 2 3 2 2 2 3 3 3 2 2" xfId="4878" xr:uid="{00000000-0005-0000-0000-00003A3A0000}"/>
    <cellStyle name="Normal 2 3 2 2 2 3 3 3 2 2 2" xfId="13024" xr:uid="{00000000-0005-0000-0000-00003B3A0000}"/>
    <cellStyle name="Normal 2 3 2 2 2 3 3 3 2 2 2 2" xfId="29320" xr:uid="{00000000-0005-0000-0000-00003C3A0000}"/>
    <cellStyle name="Normal 2 3 2 2 2 3 3 3 2 2 3" xfId="21174" xr:uid="{00000000-0005-0000-0000-00003D3A0000}"/>
    <cellStyle name="Normal 2 3 2 2 2 3 3 3 2 3" xfId="7655" xr:uid="{00000000-0005-0000-0000-00003E3A0000}"/>
    <cellStyle name="Normal 2 3 2 2 2 3 3 3 2 3 2" xfId="15801" xr:uid="{00000000-0005-0000-0000-00003F3A0000}"/>
    <cellStyle name="Normal 2 3 2 2 2 3 3 3 2 3 2 2" xfId="32097" xr:uid="{00000000-0005-0000-0000-0000403A0000}"/>
    <cellStyle name="Normal 2 3 2 2 2 3 3 3 2 3 3" xfId="23951" xr:uid="{00000000-0005-0000-0000-0000413A0000}"/>
    <cellStyle name="Normal 2 3 2 2 2 3 3 3 2 4" xfId="10502" xr:uid="{00000000-0005-0000-0000-0000423A0000}"/>
    <cellStyle name="Normal 2 3 2 2 2 3 3 3 2 4 2" xfId="26798" xr:uid="{00000000-0005-0000-0000-0000433A0000}"/>
    <cellStyle name="Normal 2 3 2 2 2 3 3 3 2 5" xfId="18652" xr:uid="{00000000-0005-0000-0000-0000443A0000}"/>
    <cellStyle name="Normal 2 3 2 2 2 3 3 3 3" xfId="3660" xr:uid="{00000000-0005-0000-0000-0000453A0000}"/>
    <cellStyle name="Normal 2 3 2 2 2 3 3 3 3 2" xfId="11806" xr:uid="{00000000-0005-0000-0000-0000463A0000}"/>
    <cellStyle name="Normal 2 3 2 2 2 3 3 3 3 2 2" xfId="28102" xr:uid="{00000000-0005-0000-0000-0000473A0000}"/>
    <cellStyle name="Normal 2 3 2 2 2 3 3 3 3 3" xfId="19956" xr:uid="{00000000-0005-0000-0000-0000483A0000}"/>
    <cellStyle name="Normal 2 3 2 2 2 3 3 3 4" xfId="6245" xr:uid="{00000000-0005-0000-0000-0000493A0000}"/>
    <cellStyle name="Normal 2 3 2 2 2 3 3 3 4 2" xfId="14391" xr:uid="{00000000-0005-0000-0000-00004A3A0000}"/>
    <cellStyle name="Normal 2 3 2 2 2 3 3 3 4 2 2" xfId="30687" xr:uid="{00000000-0005-0000-0000-00004B3A0000}"/>
    <cellStyle name="Normal 2 3 2 2 2 3 3 3 4 3" xfId="22541" xr:uid="{00000000-0005-0000-0000-00004C3A0000}"/>
    <cellStyle name="Normal 2 3 2 2 2 3 3 3 5" xfId="9092" xr:uid="{00000000-0005-0000-0000-00004D3A0000}"/>
    <cellStyle name="Normal 2 3 2 2 2 3 3 3 5 2" xfId="25388" xr:uid="{00000000-0005-0000-0000-00004E3A0000}"/>
    <cellStyle name="Normal 2 3 2 2 2 3 3 3 6" xfId="17242" xr:uid="{00000000-0005-0000-0000-00004F3A0000}"/>
    <cellStyle name="Normal 2 3 2 2 2 3 3 4" xfId="1651" xr:uid="{00000000-0005-0000-0000-0000503A0000}"/>
    <cellStyle name="Normal 2 3 2 2 2 3 3 4 2" xfId="4269" xr:uid="{00000000-0005-0000-0000-0000513A0000}"/>
    <cellStyle name="Normal 2 3 2 2 2 3 3 4 2 2" xfId="12415" xr:uid="{00000000-0005-0000-0000-0000523A0000}"/>
    <cellStyle name="Normal 2 3 2 2 2 3 3 4 2 2 2" xfId="28711" xr:uid="{00000000-0005-0000-0000-0000533A0000}"/>
    <cellStyle name="Normal 2 3 2 2 2 3 3 4 2 3" xfId="20565" xr:uid="{00000000-0005-0000-0000-0000543A0000}"/>
    <cellStyle name="Normal 2 3 2 2 2 3 3 4 3" xfId="6950" xr:uid="{00000000-0005-0000-0000-0000553A0000}"/>
    <cellStyle name="Normal 2 3 2 2 2 3 3 4 3 2" xfId="15096" xr:uid="{00000000-0005-0000-0000-0000563A0000}"/>
    <cellStyle name="Normal 2 3 2 2 2 3 3 4 3 2 2" xfId="31392" xr:uid="{00000000-0005-0000-0000-0000573A0000}"/>
    <cellStyle name="Normal 2 3 2 2 2 3 3 4 3 3" xfId="23246" xr:uid="{00000000-0005-0000-0000-0000583A0000}"/>
    <cellStyle name="Normal 2 3 2 2 2 3 3 4 4" xfId="9797" xr:uid="{00000000-0005-0000-0000-0000593A0000}"/>
    <cellStyle name="Normal 2 3 2 2 2 3 3 4 4 2" xfId="26093" xr:uid="{00000000-0005-0000-0000-00005A3A0000}"/>
    <cellStyle name="Normal 2 3 2 2 2 3 3 4 5" xfId="17947" xr:uid="{00000000-0005-0000-0000-00005B3A0000}"/>
    <cellStyle name="Normal 2 3 2 2 2 3 3 5" xfId="3051" xr:uid="{00000000-0005-0000-0000-00005C3A0000}"/>
    <cellStyle name="Normal 2 3 2 2 2 3 3 5 2" xfId="11197" xr:uid="{00000000-0005-0000-0000-00005D3A0000}"/>
    <cellStyle name="Normal 2 3 2 2 2 3 3 5 2 2" xfId="27493" xr:uid="{00000000-0005-0000-0000-00005E3A0000}"/>
    <cellStyle name="Normal 2 3 2 2 2 3 3 5 3" xfId="19347" xr:uid="{00000000-0005-0000-0000-00005F3A0000}"/>
    <cellStyle name="Normal 2 3 2 2 2 3 3 6" xfId="5540" xr:uid="{00000000-0005-0000-0000-0000603A0000}"/>
    <cellStyle name="Normal 2 3 2 2 2 3 3 6 2" xfId="13686" xr:uid="{00000000-0005-0000-0000-0000613A0000}"/>
    <cellStyle name="Normal 2 3 2 2 2 3 3 6 2 2" xfId="29982" xr:uid="{00000000-0005-0000-0000-0000623A0000}"/>
    <cellStyle name="Normal 2 3 2 2 2 3 3 6 3" xfId="21836" xr:uid="{00000000-0005-0000-0000-0000633A0000}"/>
    <cellStyle name="Normal 2 3 2 2 2 3 3 7" xfId="8387" xr:uid="{00000000-0005-0000-0000-0000643A0000}"/>
    <cellStyle name="Normal 2 3 2 2 2 3 3 7 2" xfId="24683" xr:uid="{00000000-0005-0000-0000-0000653A0000}"/>
    <cellStyle name="Normal 2 3 2 2 2 3 3 8" xfId="16537" xr:uid="{00000000-0005-0000-0000-0000663A0000}"/>
    <cellStyle name="Normal 2 3 2 2 2 3 4" xfId="326" xr:uid="{00000000-0005-0000-0000-0000673A0000}"/>
    <cellStyle name="Normal 2 3 2 2 2 3 4 2" xfId="670" xr:uid="{00000000-0005-0000-0000-0000683A0000}"/>
    <cellStyle name="Normal 2 3 2 2 2 3 4 2 2" xfId="1376" xr:uid="{00000000-0005-0000-0000-0000693A0000}"/>
    <cellStyle name="Normal 2 3 2 2 2 3 4 2 2 2" xfId="2786" xr:uid="{00000000-0005-0000-0000-00006A3A0000}"/>
    <cellStyle name="Normal 2 3 2 2 2 3 4 2 2 2 2" xfId="5248" xr:uid="{00000000-0005-0000-0000-00006B3A0000}"/>
    <cellStyle name="Normal 2 3 2 2 2 3 4 2 2 2 2 2" xfId="13394" xr:uid="{00000000-0005-0000-0000-00006C3A0000}"/>
    <cellStyle name="Normal 2 3 2 2 2 3 4 2 2 2 2 2 2" xfId="29690" xr:uid="{00000000-0005-0000-0000-00006D3A0000}"/>
    <cellStyle name="Normal 2 3 2 2 2 3 4 2 2 2 2 3" xfId="21544" xr:uid="{00000000-0005-0000-0000-00006E3A0000}"/>
    <cellStyle name="Normal 2 3 2 2 2 3 4 2 2 2 3" xfId="8085" xr:uid="{00000000-0005-0000-0000-00006F3A0000}"/>
    <cellStyle name="Normal 2 3 2 2 2 3 4 2 2 2 3 2" xfId="16231" xr:uid="{00000000-0005-0000-0000-0000703A0000}"/>
    <cellStyle name="Normal 2 3 2 2 2 3 4 2 2 2 3 2 2" xfId="32527" xr:uid="{00000000-0005-0000-0000-0000713A0000}"/>
    <cellStyle name="Normal 2 3 2 2 2 3 4 2 2 2 3 3" xfId="24381" xr:uid="{00000000-0005-0000-0000-0000723A0000}"/>
    <cellStyle name="Normal 2 3 2 2 2 3 4 2 2 2 4" xfId="10932" xr:uid="{00000000-0005-0000-0000-0000733A0000}"/>
    <cellStyle name="Normal 2 3 2 2 2 3 4 2 2 2 4 2" xfId="27228" xr:uid="{00000000-0005-0000-0000-0000743A0000}"/>
    <cellStyle name="Normal 2 3 2 2 2 3 4 2 2 2 5" xfId="19082" xr:uid="{00000000-0005-0000-0000-0000753A0000}"/>
    <cellStyle name="Normal 2 3 2 2 2 3 4 2 2 3" xfId="4030" xr:uid="{00000000-0005-0000-0000-0000763A0000}"/>
    <cellStyle name="Normal 2 3 2 2 2 3 4 2 2 3 2" xfId="12176" xr:uid="{00000000-0005-0000-0000-0000773A0000}"/>
    <cellStyle name="Normal 2 3 2 2 2 3 4 2 2 3 2 2" xfId="28472" xr:uid="{00000000-0005-0000-0000-0000783A0000}"/>
    <cellStyle name="Normal 2 3 2 2 2 3 4 2 2 3 3" xfId="20326" xr:uid="{00000000-0005-0000-0000-0000793A0000}"/>
    <cellStyle name="Normal 2 3 2 2 2 3 4 2 2 4" xfId="6675" xr:uid="{00000000-0005-0000-0000-00007A3A0000}"/>
    <cellStyle name="Normal 2 3 2 2 2 3 4 2 2 4 2" xfId="14821" xr:uid="{00000000-0005-0000-0000-00007B3A0000}"/>
    <cellStyle name="Normal 2 3 2 2 2 3 4 2 2 4 2 2" xfId="31117" xr:uid="{00000000-0005-0000-0000-00007C3A0000}"/>
    <cellStyle name="Normal 2 3 2 2 2 3 4 2 2 4 3" xfId="22971" xr:uid="{00000000-0005-0000-0000-00007D3A0000}"/>
    <cellStyle name="Normal 2 3 2 2 2 3 4 2 2 5" xfId="9522" xr:uid="{00000000-0005-0000-0000-00007E3A0000}"/>
    <cellStyle name="Normal 2 3 2 2 2 3 4 2 2 5 2" xfId="25818" xr:uid="{00000000-0005-0000-0000-00007F3A0000}"/>
    <cellStyle name="Normal 2 3 2 2 2 3 4 2 2 6" xfId="17672" xr:uid="{00000000-0005-0000-0000-0000803A0000}"/>
    <cellStyle name="Normal 2 3 2 2 2 3 4 2 3" xfId="2081" xr:uid="{00000000-0005-0000-0000-0000813A0000}"/>
    <cellStyle name="Normal 2 3 2 2 2 3 4 2 3 2" xfId="4639" xr:uid="{00000000-0005-0000-0000-0000823A0000}"/>
    <cellStyle name="Normal 2 3 2 2 2 3 4 2 3 2 2" xfId="12785" xr:uid="{00000000-0005-0000-0000-0000833A0000}"/>
    <cellStyle name="Normal 2 3 2 2 2 3 4 2 3 2 2 2" xfId="29081" xr:uid="{00000000-0005-0000-0000-0000843A0000}"/>
    <cellStyle name="Normal 2 3 2 2 2 3 4 2 3 2 3" xfId="20935" xr:uid="{00000000-0005-0000-0000-0000853A0000}"/>
    <cellStyle name="Normal 2 3 2 2 2 3 4 2 3 3" xfId="7380" xr:uid="{00000000-0005-0000-0000-0000863A0000}"/>
    <cellStyle name="Normal 2 3 2 2 2 3 4 2 3 3 2" xfId="15526" xr:uid="{00000000-0005-0000-0000-0000873A0000}"/>
    <cellStyle name="Normal 2 3 2 2 2 3 4 2 3 3 2 2" xfId="31822" xr:uid="{00000000-0005-0000-0000-0000883A0000}"/>
    <cellStyle name="Normal 2 3 2 2 2 3 4 2 3 3 3" xfId="23676" xr:uid="{00000000-0005-0000-0000-0000893A0000}"/>
    <cellStyle name="Normal 2 3 2 2 2 3 4 2 3 4" xfId="10227" xr:uid="{00000000-0005-0000-0000-00008A3A0000}"/>
    <cellStyle name="Normal 2 3 2 2 2 3 4 2 3 4 2" xfId="26523" xr:uid="{00000000-0005-0000-0000-00008B3A0000}"/>
    <cellStyle name="Normal 2 3 2 2 2 3 4 2 3 5" xfId="18377" xr:uid="{00000000-0005-0000-0000-00008C3A0000}"/>
    <cellStyle name="Normal 2 3 2 2 2 3 4 2 4" xfId="3421" xr:uid="{00000000-0005-0000-0000-00008D3A0000}"/>
    <cellStyle name="Normal 2 3 2 2 2 3 4 2 4 2" xfId="11567" xr:uid="{00000000-0005-0000-0000-00008E3A0000}"/>
    <cellStyle name="Normal 2 3 2 2 2 3 4 2 4 2 2" xfId="27863" xr:uid="{00000000-0005-0000-0000-00008F3A0000}"/>
    <cellStyle name="Normal 2 3 2 2 2 3 4 2 4 3" xfId="19717" xr:uid="{00000000-0005-0000-0000-0000903A0000}"/>
    <cellStyle name="Normal 2 3 2 2 2 3 4 2 5" xfId="5970" xr:uid="{00000000-0005-0000-0000-0000913A0000}"/>
    <cellStyle name="Normal 2 3 2 2 2 3 4 2 5 2" xfId="14116" xr:uid="{00000000-0005-0000-0000-0000923A0000}"/>
    <cellStyle name="Normal 2 3 2 2 2 3 4 2 5 2 2" xfId="30412" xr:uid="{00000000-0005-0000-0000-0000933A0000}"/>
    <cellStyle name="Normal 2 3 2 2 2 3 4 2 5 3" xfId="22266" xr:uid="{00000000-0005-0000-0000-0000943A0000}"/>
    <cellStyle name="Normal 2 3 2 2 2 3 4 2 6" xfId="8817" xr:uid="{00000000-0005-0000-0000-0000953A0000}"/>
    <cellStyle name="Normal 2 3 2 2 2 3 4 2 6 2" xfId="25113" xr:uid="{00000000-0005-0000-0000-0000963A0000}"/>
    <cellStyle name="Normal 2 3 2 2 2 3 4 2 7" xfId="16967" xr:uid="{00000000-0005-0000-0000-0000973A0000}"/>
    <cellStyle name="Normal 2 3 2 2 2 3 4 3" xfId="1032" xr:uid="{00000000-0005-0000-0000-0000983A0000}"/>
    <cellStyle name="Normal 2 3 2 2 2 3 4 3 2" xfId="2442" xr:uid="{00000000-0005-0000-0000-0000993A0000}"/>
    <cellStyle name="Normal 2 3 2 2 2 3 4 3 2 2" xfId="4952" xr:uid="{00000000-0005-0000-0000-00009A3A0000}"/>
    <cellStyle name="Normal 2 3 2 2 2 3 4 3 2 2 2" xfId="13098" xr:uid="{00000000-0005-0000-0000-00009B3A0000}"/>
    <cellStyle name="Normal 2 3 2 2 2 3 4 3 2 2 2 2" xfId="29394" xr:uid="{00000000-0005-0000-0000-00009C3A0000}"/>
    <cellStyle name="Normal 2 3 2 2 2 3 4 3 2 2 3" xfId="21248" xr:uid="{00000000-0005-0000-0000-00009D3A0000}"/>
    <cellStyle name="Normal 2 3 2 2 2 3 4 3 2 3" xfId="7741" xr:uid="{00000000-0005-0000-0000-00009E3A0000}"/>
    <cellStyle name="Normal 2 3 2 2 2 3 4 3 2 3 2" xfId="15887" xr:uid="{00000000-0005-0000-0000-00009F3A0000}"/>
    <cellStyle name="Normal 2 3 2 2 2 3 4 3 2 3 2 2" xfId="32183" xr:uid="{00000000-0005-0000-0000-0000A03A0000}"/>
    <cellStyle name="Normal 2 3 2 2 2 3 4 3 2 3 3" xfId="24037" xr:uid="{00000000-0005-0000-0000-0000A13A0000}"/>
    <cellStyle name="Normal 2 3 2 2 2 3 4 3 2 4" xfId="10588" xr:uid="{00000000-0005-0000-0000-0000A23A0000}"/>
    <cellStyle name="Normal 2 3 2 2 2 3 4 3 2 4 2" xfId="26884" xr:uid="{00000000-0005-0000-0000-0000A33A0000}"/>
    <cellStyle name="Normal 2 3 2 2 2 3 4 3 2 5" xfId="18738" xr:uid="{00000000-0005-0000-0000-0000A43A0000}"/>
    <cellStyle name="Normal 2 3 2 2 2 3 4 3 3" xfId="3734" xr:uid="{00000000-0005-0000-0000-0000A53A0000}"/>
    <cellStyle name="Normal 2 3 2 2 2 3 4 3 3 2" xfId="11880" xr:uid="{00000000-0005-0000-0000-0000A63A0000}"/>
    <cellStyle name="Normal 2 3 2 2 2 3 4 3 3 2 2" xfId="28176" xr:uid="{00000000-0005-0000-0000-0000A73A0000}"/>
    <cellStyle name="Normal 2 3 2 2 2 3 4 3 3 3" xfId="20030" xr:uid="{00000000-0005-0000-0000-0000A83A0000}"/>
    <cellStyle name="Normal 2 3 2 2 2 3 4 3 4" xfId="6331" xr:uid="{00000000-0005-0000-0000-0000A93A0000}"/>
    <cellStyle name="Normal 2 3 2 2 2 3 4 3 4 2" xfId="14477" xr:uid="{00000000-0005-0000-0000-0000AA3A0000}"/>
    <cellStyle name="Normal 2 3 2 2 2 3 4 3 4 2 2" xfId="30773" xr:uid="{00000000-0005-0000-0000-0000AB3A0000}"/>
    <cellStyle name="Normal 2 3 2 2 2 3 4 3 4 3" xfId="22627" xr:uid="{00000000-0005-0000-0000-0000AC3A0000}"/>
    <cellStyle name="Normal 2 3 2 2 2 3 4 3 5" xfId="9178" xr:uid="{00000000-0005-0000-0000-0000AD3A0000}"/>
    <cellStyle name="Normal 2 3 2 2 2 3 4 3 5 2" xfId="25474" xr:uid="{00000000-0005-0000-0000-0000AE3A0000}"/>
    <cellStyle name="Normal 2 3 2 2 2 3 4 3 6" xfId="17328" xr:uid="{00000000-0005-0000-0000-0000AF3A0000}"/>
    <cellStyle name="Normal 2 3 2 2 2 3 4 4" xfId="1737" xr:uid="{00000000-0005-0000-0000-0000B03A0000}"/>
    <cellStyle name="Normal 2 3 2 2 2 3 4 4 2" xfId="4343" xr:uid="{00000000-0005-0000-0000-0000B13A0000}"/>
    <cellStyle name="Normal 2 3 2 2 2 3 4 4 2 2" xfId="12489" xr:uid="{00000000-0005-0000-0000-0000B23A0000}"/>
    <cellStyle name="Normal 2 3 2 2 2 3 4 4 2 2 2" xfId="28785" xr:uid="{00000000-0005-0000-0000-0000B33A0000}"/>
    <cellStyle name="Normal 2 3 2 2 2 3 4 4 2 3" xfId="20639" xr:uid="{00000000-0005-0000-0000-0000B43A0000}"/>
    <cellStyle name="Normal 2 3 2 2 2 3 4 4 3" xfId="7036" xr:uid="{00000000-0005-0000-0000-0000B53A0000}"/>
    <cellStyle name="Normal 2 3 2 2 2 3 4 4 3 2" xfId="15182" xr:uid="{00000000-0005-0000-0000-0000B63A0000}"/>
    <cellStyle name="Normal 2 3 2 2 2 3 4 4 3 2 2" xfId="31478" xr:uid="{00000000-0005-0000-0000-0000B73A0000}"/>
    <cellStyle name="Normal 2 3 2 2 2 3 4 4 3 3" xfId="23332" xr:uid="{00000000-0005-0000-0000-0000B83A0000}"/>
    <cellStyle name="Normal 2 3 2 2 2 3 4 4 4" xfId="9883" xr:uid="{00000000-0005-0000-0000-0000B93A0000}"/>
    <cellStyle name="Normal 2 3 2 2 2 3 4 4 4 2" xfId="26179" xr:uid="{00000000-0005-0000-0000-0000BA3A0000}"/>
    <cellStyle name="Normal 2 3 2 2 2 3 4 4 5" xfId="18033" xr:uid="{00000000-0005-0000-0000-0000BB3A0000}"/>
    <cellStyle name="Normal 2 3 2 2 2 3 4 5" xfId="3125" xr:uid="{00000000-0005-0000-0000-0000BC3A0000}"/>
    <cellStyle name="Normal 2 3 2 2 2 3 4 5 2" xfId="11271" xr:uid="{00000000-0005-0000-0000-0000BD3A0000}"/>
    <cellStyle name="Normal 2 3 2 2 2 3 4 5 2 2" xfId="27567" xr:uid="{00000000-0005-0000-0000-0000BE3A0000}"/>
    <cellStyle name="Normal 2 3 2 2 2 3 4 5 3" xfId="19421" xr:uid="{00000000-0005-0000-0000-0000BF3A0000}"/>
    <cellStyle name="Normal 2 3 2 2 2 3 4 6" xfId="5626" xr:uid="{00000000-0005-0000-0000-0000C03A0000}"/>
    <cellStyle name="Normal 2 3 2 2 2 3 4 6 2" xfId="13772" xr:uid="{00000000-0005-0000-0000-0000C13A0000}"/>
    <cellStyle name="Normal 2 3 2 2 2 3 4 6 2 2" xfId="30068" xr:uid="{00000000-0005-0000-0000-0000C23A0000}"/>
    <cellStyle name="Normal 2 3 2 2 2 3 4 6 3" xfId="21922" xr:uid="{00000000-0005-0000-0000-0000C33A0000}"/>
    <cellStyle name="Normal 2 3 2 2 2 3 4 7" xfId="8473" xr:uid="{00000000-0005-0000-0000-0000C43A0000}"/>
    <cellStyle name="Normal 2 3 2 2 2 3 4 7 2" xfId="24769" xr:uid="{00000000-0005-0000-0000-0000C53A0000}"/>
    <cellStyle name="Normal 2 3 2 2 2 3 4 8" xfId="16623" xr:uid="{00000000-0005-0000-0000-0000C63A0000}"/>
    <cellStyle name="Normal 2 3 2 2 2 3 5" xfId="416" xr:uid="{00000000-0005-0000-0000-0000C73A0000}"/>
    <cellStyle name="Normal 2 3 2 2 2 3 5 2" xfId="1122" xr:uid="{00000000-0005-0000-0000-0000C83A0000}"/>
    <cellStyle name="Normal 2 3 2 2 2 3 5 2 2" xfId="2532" xr:uid="{00000000-0005-0000-0000-0000C93A0000}"/>
    <cellStyle name="Normal 2 3 2 2 2 3 5 2 2 2" xfId="5026" xr:uid="{00000000-0005-0000-0000-0000CA3A0000}"/>
    <cellStyle name="Normal 2 3 2 2 2 3 5 2 2 2 2" xfId="13172" xr:uid="{00000000-0005-0000-0000-0000CB3A0000}"/>
    <cellStyle name="Normal 2 3 2 2 2 3 5 2 2 2 2 2" xfId="29468" xr:uid="{00000000-0005-0000-0000-0000CC3A0000}"/>
    <cellStyle name="Normal 2 3 2 2 2 3 5 2 2 2 3" xfId="21322" xr:uid="{00000000-0005-0000-0000-0000CD3A0000}"/>
    <cellStyle name="Normal 2 3 2 2 2 3 5 2 2 3" xfId="7831" xr:uid="{00000000-0005-0000-0000-0000CE3A0000}"/>
    <cellStyle name="Normal 2 3 2 2 2 3 5 2 2 3 2" xfId="15977" xr:uid="{00000000-0005-0000-0000-0000CF3A0000}"/>
    <cellStyle name="Normal 2 3 2 2 2 3 5 2 2 3 2 2" xfId="32273" xr:uid="{00000000-0005-0000-0000-0000D03A0000}"/>
    <cellStyle name="Normal 2 3 2 2 2 3 5 2 2 3 3" xfId="24127" xr:uid="{00000000-0005-0000-0000-0000D13A0000}"/>
    <cellStyle name="Normal 2 3 2 2 2 3 5 2 2 4" xfId="10678" xr:uid="{00000000-0005-0000-0000-0000D23A0000}"/>
    <cellStyle name="Normal 2 3 2 2 2 3 5 2 2 4 2" xfId="26974" xr:uid="{00000000-0005-0000-0000-0000D33A0000}"/>
    <cellStyle name="Normal 2 3 2 2 2 3 5 2 2 5" xfId="18828" xr:uid="{00000000-0005-0000-0000-0000D43A0000}"/>
    <cellStyle name="Normal 2 3 2 2 2 3 5 2 3" xfId="3808" xr:uid="{00000000-0005-0000-0000-0000D53A0000}"/>
    <cellStyle name="Normal 2 3 2 2 2 3 5 2 3 2" xfId="11954" xr:uid="{00000000-0005-0000-0000-0000D63A0000}"/>
    <cellStyle name="Normal 2 3 2 2 2 3 5 2 3 2 2" xfId="28250" xr:uid="{00000000-0005-0000-0000-0000D73A0000}"/>
    <cellStyle name="Normal 2 3 2 2 2 3 5 2 3 3" xfId="20104" xr:uid="{00000000-0005-0000-0000-0000D83A0000}"/>
    <cellStyle name="Normal 2 3 2 2 2 3 5 2 4" xfId="6421" xr:uid="{00000000-0005-0000-0000-0000D93A0000}"/>
    <cellStyle name="Normal 2 3 2 2 2 3 5 2 4 2" xfId="14567" xr:uid="{00000000-0005-0000-0000-0000DA3A0000}"/>
    <cellStyle name="Normal 2 3 2 2 2 3 5 2 4 2 2" xfId="30863" xr:uid="{00000000-0005-0000-0000-0000DB3A0000}"/>
    <cellStyle name="Normal 2 3 2 2 2 3 5 2 4 3" xfId="22717" xr:uid="{00000000-0005-0000-0000-0000DC3A0000}"/>
    <cellStyle name="Normal 2 3 2 2 2 3 5 2 5" xfId="9268" xr:uid="{00000000-0005-0000-0000-0000DD3A0000}"/>
    <cellStyle name="Normal 2 3 2 2 2 3 5 2 5 2" xfId="25564" xr:uid="{00000000-0005-0000-0000-0000DE3A0000}"/>
    <cellStyle name="Normal 2 3 2 2 2 3 5 2 6" xfId="17418" xr:uid="{00000000-0005-0000-0000-0000DF3A0000}"/>
    <cellStyle name="Normal 2 3 2 2 2 3 5 3" xfId="1827" xr:uid="{00000000-0005-0000-0000-0000E03A0000}"/>
    <cellStyle name="Normal 2 3 2 2 2 3 5 3 2" xfId="4417" xr:uid="{00000000-0005-0000-0000-0000E13A0000}"/>
    <cellStyle name="Normal 2 3 2 2 2 3 5 3 2 2" xfId="12563" xr:uid="{00000000-0005-0000-0000-0000E23A0000}"/>
    <cellStyle name="Normal 2 3 2 2 2 3 5 3 2 2 2" xfId="28859" xr:uid="{00000000-0005-0000-0000-0000E33A0000}"/>
    <cellStyle name="Normal 2 3 2 2 2 3 5 3 2 3" xfId="20713" xr:uid="{00000000-0005-0000-0000-0000E43A0000}"/>
    <cellStyle name="Normal 2 3 2 2 2 3 5 3 3" xfId="7126" xr:uid="{00000000-0005-0000-0000-0000E53A0000}"/>
    <cellStyle name="Normal 2 3 2 2 2 3 5 3 3 2" xfId="15272" xr:uid="{00000000-0005-0000-0000-0000E63A0000}"/>
    <cellStyle name="Normal 2 3 2 2 2 3 5 3 3 2 2" xfId="31568" xr:uid="{00000000-0005-0000-0000-0000E73A0000}"/>
    <cellStyle name="Normal 2 3 2 2 2 3 5 3 3 3" xfId="23422" xr:uid="{00000000-0005-0000-0000-0000E83A0000}"/>
    <cellStyle name="Normal 2 3 2 2 2 3 5 3 4" xfId="9973" xr:uid="{00000000-0005-0000-0000-0000E93A0000}"/>
    <cellStyle name="Normal 2 3 2 2 2 3 5 3 4 2" xfId="26269" xr:uid="{00000000-0005-0000-0000-0000EA3A0000}"/>
    <cellStyle name="Normal 2 3 2 2 2 3 5 3 5" xfId="18123" xr:uid="{00000000-0005-0000-0000-0000EB3A0000}"/>
    <cellStyle name="Normal 2 3 2 2 2 3 5 4" xfId="3199" xr:uid="{00000000-0005-0000-0000-0000EC3A0000}"/>
    <cellStyle name="Normal 2 3 2 2 2 3 5 4 2" xfId="11345" xr:uid="{00000000-0005-0000-0000-0000ED3A0000}"/>
    <cellStyle name="Normal 2 3 2 2 2 3 5 4 2 2" xfId="27641" xr:uid="{00000000-0005-0000-0000-0000EE3A0000}"/>
    <cellStyle name="Normal 2 3 2 2 2 3 5 4 3" xfId="19495" xr:uid="{00000000-0005-0000-0000-0000EF3A0000}"/>
    <cellStyle name="Normal 2 3 2 2 2 3 5 5" xfId="5716" xr:uid="{00000000-0005-0000-0000-0000F03A0000}"/>
    <cellStyle name="Normal 2 3 2 2 2 3 5 5 2" xfId="13862" xr:uid="{00000000-0005-0000-0000-0000F13A0000}"/>
    <cellStyle name="Normal 2 3 2 2 2 3 5 5 2 2" xfId="30158" xr:uid="{00000000-0005-0000-0000-0000F23A0000}"/>
    <cellStyle name="Normal 2 3 2 2 2 3 5 5 3" xfId="22012" xr:uid="{00000000-0005-0000-0000-0000F33A0000}"/>
    <cellStyle name="Normal 2 3 2 2 2 3 5 6" xfId="8563" xr:uid="{00000000-0005-0000-0000-0000F43A0000}"/>
    <cellStyle name="Normal 2 3 2 2 2 3 5 6 2" xfId="24859" xr:uid="{00000000-0005-0000-0000-0000F53A0000}"/>
    <cellStyle name="Normal 2 3 2 2 2 3 5 7" xfId="16713" xr:uid="{00000000-0005-0000-0000-0000F63A0000}"/>
    <cellStyle name="Normal 2 3 2 2 2 3 6" xfId="778" xr:uid="{00000000-0005-0000-0000-0000F73A0000}"/>
    <cellStyle name="Normal 2 3 2 2 2 3 6 2" xfId="2188" xr:uid="{00000000-0005-0000-0000-0000F83A0000}"/>
    <cellStyle name="Normal 2 3 2 2 2 3 6 2 2" xfId="4730" xr:uid="{00000000-0005-0000-0000-0000F93A0000}"/>
    <cellStyle name="Normal 2 3 2 2 2 3 6 2 2 2" xfId="12876" xr:uid="{00000000-0005-0000-0000-0000FA3A0000}"/>
    <cellStyle name="Normal 2 3 2 2 2 3 6 2 2 2 2" xfId="29172" xr:uid="{00000000-0005-0000-0000-0000FB3A0000}"/>
    <cellStyle name="Normal 2 3 2 2 2 3 6 2 2 3" xfId="21026" xr:uid="{00000000-0005-0000-0000-0000FC3A0000}"/>
    <cellStyle name="Normal 2 3 2 2 2 3 6 2 3" xfId="7487" xr:uid="{00000000-0005-0000-0000-0000FD3A0000}"/>
    <cellStyle name="Normal 2 3 2 2 2 3 6 2 3 2" xfId="15633" xr:uid="{00000000-0005-0000-0000-0000FE3A0000}"/>
    <cellStyle name="Normal 2 3 2 2 2 3 6 2 3 2 2" xfId="31929" xr:uid="{00000000-0005-0000-0000-0000FF3A0000}"/>
    <cellStyle name="Normal 2 3 2 2 2 3 6 2 3 3" xfId="23783" xr:uid="{00000000-0005-0000-0000-0000003B0000}"/>
    <cellStyle name="Normal 2 3 2 2 2 3 6 2 4" xfId="10334" xr:uid="{00000000-0005-0000-0000-0000013B0000}"/>
    <cellStyle name="Normal 2 3 2 2 2 3 6 2 4 2" xfId="26630" xr:uid="{00000000-0005-0000-0000-0000023B0000}"/>
    <cellStyle name="Normal 2 3 2 2 2 3 6 2 5" xfId="18484" xr:uid="{00000000-0005-0000-0000-0000033B0000}"/>
    <cellStyle name="Normal 2 3 2 2 2 3 6 3" xfId="3512" xr:uid="{00000000-0005-0000-0000-0000043B0000}"/>
    <cellStyle name="Normal 2 3 2 2 2 3 6 3 2" xfId="11658" xr:uid="{00000000-0005-0000-0000-0000053B0000}"/>
    <cellStyle name="Normal 2 3 2 2 2 3 6 3 2 2" xfId="27954" xr:uid="{00000000-0005-0000-0000-0000063B0000}"/>
    <cellStyle name="Normal 2 3 2 2 2 3 6 3 3" xfId="19808" xr:uid="{00000000-0005-0000-0000-0000073B0000}"/>
    <cellStyle name="Normal 2 3 2 2 2 3 6 4" xfId="6077" xr:uid="{00000000-0005-0000-0000-0000083B0000}"/>
    <cellStyle name="Normal 2 3 2 2 2 3 6 4 2" xfId="14223" xr:uid="{00000000-0005-0000-0000-0000093B0000}"/>
    <cellStyle name="Normal 2 3 2 2 2 3 6 4 2 2" xfId="30519" xr:uid="{00000000-0005-0000-0000-00000A3B0000}"/>
    <cellStyle name="Normal 2 3 2 2 2 3 6 4 3" xfId="22373" xr:uid="{00000000-0005-0000-0000-00000B3B0000}"/>
    <cellStyle name="Normal 2 3 2 2 2 3 6 5" xfId="8924" xr:uid="{00000000-0005-0000-0000-00000C3B0000}"/>
    <cellStyle name="Normal 2 3 2 2 2 3 6 5 2" xfId="25220" xr:uid="{00000000-0005-0000-0000-00000D3B0000}"/>
    <cellStyle name="Normal 2 3 2 2 2 3 6 6" xfId="17074" xr:uid="{00000000-0005-0000-0000-00000E3B0000}"/>
    <cellStyle name="Normal 2 3 2 2 2 3 7" xfId="1483" xr:uid="{00000000-0005-0000-0000-00000F3B0000}"/>
    <cellStyle name="Normal 2 3 2 2 2 3 7 2" xfId="4121" xr:uid="{00000000-0005-0000-0000-0000103B0000}"/>
    <cellStyle name="Normal 2 3 2 2 2 3 7 2 2" xfId="12267" xr:uid="{00000000-0005-0000-0000-0000113B0000}"/>
    <cellStyle name="Normal 2 3 2 2 2 3 7 2 2 2" xfId="28563" xr:uid="{00000000-0005-0000-0000-0000123B0000}"/>
    <cellStyle name="Normal 2 3 2 2 2 3 7 2 3" xfId="20417" xr:uid="{00000000-0005-0000-0000-0000133B0000}"/>
    <cellStyle name="Normal 2 3 2 2 2 3 7 3" xfId="6782" xr:uid="{00000000-0005-0000-0000-0000143B0000}"/>
    <cellStyle name="Normal 2 3 2 2 2 3 7 3 2" xfId="14928" xr:uid="{00000000-0005-0000-0000-0000153B0000}"/>
    <cellStyle name="Normal 2 3 2 2 2 3 7 3 2 2" xfId="31224" xr:uid="{00000000-0005-0000-0000-0000163B0000}"/>
    <cellStyle name="Normal 2 3 2 2 2 3 7 3 3" xfId="23078" xr:uid="{00000000-0005-0000-0000-0000173B0000}"/>
    <cellStyle name="Normal 2 3 2 2 2 3 7 4" xfId="9629" xr:uid="{00000000-0005-0000-0000-0000183B0000}"/>
    <cellStyle name="Normal 2 3 2 2 2 3 7 4 2" xfId="25925" xr:uid="{00000000-0005-0000-0000-0000193B0000}"/>
    <cellStyle name="Normal 2 3 2 2 2 3 7 5" xfId="17779" xr:uid="{00000000-0005-0000-0000-00001A3B0000}"/>
    <cellStyle name="Normal 2 3 2 2 2 3 8" xfId="2903" xr:uid="{00000000-0005-0000-0000-00001B3B0000}"/>
    <cellStyle name="Normal 2 3 2 2 2 3 8 2" xfId="11049" xr:uid="{00000000-0005-0000-0000-00001C3B0000}"/>
    <cellStyle name="Normal 2 3 2 2 2 3 8 2 2" xfId="27345" xr:uid="{00000000-0005-0000-0000-00001D3B0000}"/>
    <cellStyle name="Normal 2 3 2 2 2 3 8 3" xfId="19199" xr:uid="{00000000-0005-0000-0000-00001E3B0000}"/>
    <cellStyle name="Normal 2 3 2 2 2 3 9" xfId="5372" xr:uid="{00000000-0005-0000-0000-00001F3B0000}"/>
    <cellStyle name="Normal 2 3 2 2 2 3 9 2" xfId="13518" xr:uid="{00000000-0005-0000-0000-0000203B0000}"/>
    <cellStyle name="Normal 2 3 2 2 2 3 9 2 2" xfId="29814" xr:uid="{00000000-0005-0000-0000-0000213B0000}"/>
    <cellStyle name="Normal 2 3 2 2 2 3 9 3" xfId="21668" xr:uid="{00000000-0005-0000-0000-0000223B0000}"/>
    <cellStyle name="Normal 2 3 2 2 2 4" xfId="118" xr:uid="{00000000-0005-0000-0000-0000233B0000}"/>
    <cellStyle name="Normal 2 3 2 2 2 4 2" xfId="462" xr:uid="{00000000-0005-0000-0000-0000243B0000}"/>
    <cellStyle name="Normal 2 3 2 2 2 4 2 2" xfId="1168" xr:uid="{00000000-0005-0000-0000-0000253B0000}"/>
    <cellStyle name="Normal 2 3 2 2 2 4 2 2 2" xfId="2578" xr:uid="{00000000-0005-0000-0000-0000263B0000}"/>
    <cellStyle name="Normal 2 3 2 2 2 4 2 2 2 2" xfId="5064" xr:uid="{00000000-0005-0000-0000-0000273B0000}"/>
    <cellStyle name="Normal 2 3 2 2 2 4 2 2 2 2 2" xfId="13210" xr:uid="{00000000-0005-0000-0000-0000283B0000}"/>
    <cellStyle name="Normal 2 3 2 2 2 4 2 2 2 2 2 2" xfId="29506" xr:uid="{00000000-0005-0000-0000-0000293B0000}"/>
    <cellStyle name="Normal 2 3 2 2 2 4 2 2 2 2 3" xfId="21360" xr:uid="{00000000-0005-0000-0000-00002A3B0000}"/>
    <cellStyle name="Normal 2 3 2 2 2 4 2 2 2 3" xfId="7877" xr:uid="{00000000-0005-0000-0000-00002B3B0000}"/>
    <cellStyle name="Normal 2 3 2 2 2 4 2 2 2 3 2" xfId="16023" xr:uid="{00000000-0005-0000-0000-00002C3B0000}"/>
    <cellStyle name="Normal 2 3 2 2 2 4 2 2 2 3 2 2" xfId="32319" xr:uid="{00000000-0005-0000-0000-00002D3B0000}"/>
    <cellStyle name="Normal 2 3 2 2 2 4 2 2 2 3 3" xfId="24173" xr:uid="{00000000-0005-0000-0000-00002E3B0000}"/>
    <cellStyle name="Normal 2 3 2 2 2 4 2 2 2 4" xfId="10724" xr:uid="{00000000-0005-0000-0000-00002F3B0000}"/>
    <cellStyle name="Normal 2 3 2 2 2 4 2 2 2 4 2" xfId="27020" xr:uid="{00000000-0005-0000-0000-0000303B0000}"/>
    <cellStyle name="Normal 2 3 2 2 2 4 2 2 2 5" xfId="18874" xr:uid="{00000000-0005-0000-0000-0000313B0000}"/>
    <cellStyle name="Normal 2 3 2 2 2 4 2 2 3" xfId="3846" xr:uid="{00000000-0005-0000-0000-0000323B0000}"/>
    <cellStyle name="Normal 2 3 2 2 2 4 2 2 3 2" xfId="11992" xr:uid="{00000000-0005-0000-0000-0000333B0000}"/>
    <cellStyle name="Normal 2 3 2 2 2 4 2 2 3 2 2" xfId="28288" xr:uid="{00000000-0005-0000-0000-0000343B0000}"/>
    <cellStyle name="Normal 2 3 2 2 2 4 2 2 3 3" xfId="20142" xr:uid="{00000000-0005-0000-0000-0000353B0000}"/>
    <cellStyle name="Normal 2 3 2 2 2 4 2 2 4" xfId="6467" xr:uid="{00000000-0005-0000-0000-0000363B0000}"/>
    <cellStyle name="Normal 2 3 2 2 2 4 2 2 4 2" xfId="14613" xr:uid="{00000000-0005-0000-0000-0000373B0000}"/>
    <cellStyle name="Normal 2 3 2 2 2 4 2 2 4 2 2" xfId="30909" xr:uid="{00000000-0005-0000-0000-0000383B0000}"/>
    <cellStyle name="Normal 2 3 2 2 2 4 2 2 4 3" xfId="22763" xr:uid="{00000000-0005-0000-0000-0000393B0000}"/>
    <cellStyle name="Normal 2 3 2 2 2 4 2 2 5" xfId="9314" xr:uid="{00000000-0005-0000-0000-00003A3B0000}"/>
    <cellStyle name="Normal 2 3 2 2 2 4 2 2 5 2" xfId="25610" xr:uid="{00000000-0005-0000-0000-00003B3B0000}"/>
    <cellStyle name="Normal 2 3 2 2 2 4 2 2 6" xfId="17464" xr:uid="{00000000-0005-0000-0000-00003C3B0000}"/>
    <cellStyle name="Normal 2 3 2 2 2 4 2 3" xfId="1873" xr:uid="{00000000-0005-0000-0000-00003D3B0000}"/>
    <cellStyle name="Normal 2 3 2 2 2 4 2 3 2" xfId="4455" xr:uid="{00000000-0005-0000-0000-00003E3B0000}"/>
    <cellStyle name="Normal 2 3 2 2 2 4 2 3 2 2" xfId="12601" xr:uid="{00000000-0005-0000-0000-00003F3B0000}"/>
    <cellStyle name="Normal 2 3 2 2 2 4 2 3 2 2 2" xfId="28897" xr:uid="{00000000-0005-0000-0000-0000403B0000}"/>
    <cellStyle name="Normal 2 3 2 2 2 4 2 3 2 3" xfId="20751" xr:uid="{00000000-0005-0000-0000-0000413B0000}"/>
    <cellStyle name="Normal 2 3 2 2 2 4 2 3 3" xfId="7172" xr:uid="{00000000-0005-0000-0000-0000423B0000}"/>
    <cellStyle name="Normal 2 3 2 2 2 4 2 3 3 2" xfId="15318" xr:uid="{00000000-0005-0000-0000-0000433B0000}"/>
    <cellStyle name="Normal 2 3 2 2 2 4 2 3 3 2 2" xfId="31614" xr:uid="{00000000-0005-0000-0000-0000443B0000}"/>
    <cellStyle name="Normal 2 3 2 2 2 4 2 3 3 3" xfId="23468" xr:uid="{00000000-0005-0000-0000-0000453B0000}"/>
    <cellStyle name="Normal 2 3 2 2 2 4 2 3 4" xfId="10019" xr:uid="{00000000-0005-0000-0000-0000463B0000}"/>
    <cellStyle name="Normal 2 3 2 2 2 4 2 3 4 2" xfId="26315" xr:uid="{00000000-0005-0000-0000-0000473B0000}"/>
    <cellStyle name="Normal 2 3 2 2 2 4 2 3 5" xfId="18169" xr:uid="{00000000-0005-0000-0000-0000483B0000}"/>
    <cellStyle name="Normal 2 3 2 2 2 4 2 4" xfId="3237" xr:uid="{00000000-0005-0000-0000-0000493B0000}"/>
    <cellStyle name="Normal 2 3 2 2 2 4 2 4 2" xfId="11383" xr:uid="{00000000-0005-0000-0000-00004A3B0000}"/>
    <cellStyle name="Normal 2 3 2 2 2 4 2 4 2 2" xfId="27679" xr:uid="{00000000-0005-0000-0000-00004B3B0000}"/>
    <cellStyle name="Normal 2 3 2 2 2 4 2 4 3" xfId="19533" xr:uid="{00000000-0005-0000-0000-00004C3B0000}"/>
    <cellStyle name="Normal 2 3 2 2 2 4 2 5" xfId="5762" xr:uid="{00000000-0005-0000-0000-00004D3B0000}"/>
    <cellStyle name="Normal 2 3 2 2 2 4 2 5 2" xfId="13908" xr:uid="{00000000-0005-0000-0000-00004E3B0000}"/>
    <cellStyle name="Normal 2 3 2 2 2 4 2 5 2 2" xfId="30204" xr:uid="{00000000-0005-0000-0000-00004F3B0000}"/>
    <cellStyle name="Normal 2 3 2 2 2 4 2 5 3" xfId="22058" xr:uid="{00000000-0005-0000-0000-0000503B0000}"/>
    <cellStyle name="Normal 2 3 2 2 2 4 2 6" xfId="8609" xr:uid="{00000000-0005-0000-0000-0000513B0000}"/>
    <cellStyle name="Normal 2 3 2 2 2 4 2 6 2" xfId="24905" xr:uid="{00000000-0005-0000-0000-0000523B0000}"/>
    <cellStyle name="Normal 2 3 2 2 2 4 2 7" xfId="16759" xr:uid="{00000000-0005-0000-0000-0000533B0000}"/>
    <cellStyle name="Normal 2 3 2 2 2 4 3" xfId="824" xr:uid="{00000000-0005-0000-0000-0000543B0000}"/>
    <cellStyle name="Normal 2 3 2 2 2 4 3 2" xfId="2234" xr:uid="{00000000-0005-0000-0000-0000553B0000}"/>
    <cellStyle name="Normal 2 3 2 2 2 4 3 2 2" xfId="4768" xr:uid="{00000000-0005-0000-0000-0000563B0000}"/>
    <cellStyle name="Normal 2 3 2 2 2 4 3 2 2 2" xfId="12914" xr:uid="{00000000-0005-0000-0000-0000573B0000}"/>
    <cellStyle name="Normal 2 3 2 2 2 4 3 2 2 2 2" xfId="29210" xr:uid="{00000000-0005-0000-0000-0000583B0000}"/>
    <cellStyle name="Normal 2 3 2 2 2 4 3 2 2 3" xfId="21064" xr:uid="{00000000-0005-0000-0000-0000593B0000}"/>
    <cellStyle name="Normal 2 3 2 2 2 4 3 2 3" xfId="7533" xr:uid="{00000000-0005-0000-0000-00005A3B0000}"/>
    <cellStyle name="Normal 2 3 2 2 2 4 3 2 3 2" xfId="15679" xr:uid="{00000000-0005-0000-0000-00005B3B0000}"/>
    <cellStyle name="Normal 2 3 2 2 2 4 3 2 3 2 2" xfId="31975" xr:uid="{00000000-0005-0000-0000-00005C3B0000}"/>
    <cellStyle name="Normal 2 3 2 2 2 4 3 2 3 3" xfId="23829" xr:uid="{00000000-0005-0000-0000-00005D3B0000}"/>
    <cellStyle name="Normal 2 3 2 2 2 4 3 2 4" xfId="10380" xr:uid="{00000000-0005-0000-0000-00005E3B0000}"/>
    <cellStyle name="Normal 2 3 2 2 2 4 3 2 4 2" xfId="26676" xr:uid="{00000000-0005-0000-0000-00005F3B0000}"/>
    <cellStyle name="Normal 2 3 2 2 2 4 3 2 5" xfId="18530" xr:uid="{00000000-0005-0000-0000-0000603B0000}"/>
    <cellStyle name="Normal 2 3 2 2 2 4 3 3" xfId="3550" xr:uid="{00000000-0005-0000-0000-0000613B0000}"/>
    <cellStyle name="Normal 2 3 2 2 2 4 3 3 2" xfId="11696" xr:uid="{00000000-0005-0000-0000-0000623B0000}"/>
    <cellStyle name="Normal 2 3 2 2 2 4 3 3 2 2" xfId="27992" xr:uid="{00000000-0005-0000-0000-0000633B0000}"/>
    <cellStyle name="Normal 2 3 2 2 2 4 3 3 3" xfId="19846" xr:uid="{00000000-0005-0000-0000-0000643B0000}"/>
    <cellStyle name="Normal 2 3 2 2 2 4 3 4" xfId="6123" xr:uid="{00000000-0005-0000-0000-0000653B0000}"/>
    <cellStyle name="Normal 2 3 2 2 2 4 3 4 2" xfId="14269" xr:uid="{00000000-0005-0000-0000-0000663B0000}"/>
    <cellStyle name="Normal 2 3 2 2 2 4 3 4 2 2" xfId="30565" xr:uid="{00000000-0005-0000-0000-0000673B0000}"/>
    <cellStyle name="Normal 2 3 2 2 2 4 3 4 3" xfId="22419" xr:uid="{00000000-0005-0000-0000-0000683B0000}"/>
    <cellStyle name="Normal 2 3 2 2 2 4 3 5" xfId="8970" xr:uid="{00000000-0005-0000-0000-0000693B0000}"/>
    <cellStyle name="Normal 2 3 2 2 2 4 3 5 2" xfId="25266" xr:uid="{00000000-0005-0000-0000-00006A3B0000}"/>
    <cellStyle name="Normal 2 3 2 2 2 4 3 6" xfId="17120" xr:uid="{00000000-0005-0000-0000-00006B3B0000}"/>
    <cellStyle name="Normal 2 3 2 2 2 4 4" xfId="1529" xr:uid="{00000000-0005-0000-0000-00006C3B0000}"/>
    <cellStyle name="Normal 2 3 2 2 2 4 4 2" xfId="4159" xr:uid="{00000000-0005-0000-0000-00006D3B0000}"/>
    <cellStyle name="Normal 2 3 2 2 2 4 4 2 2" xfId="12305" xr:uid="{00000000-0005-0000-0000-00006E3B0000}"/>
    <cellStyle name="Normal 2 3 2 2 2 4 4 2 2 2" xfId="28601" xr:uid="{00000000-0005-0000-0000-00006F3B0000}"/>
    <cellStyle name="Normal 2 3 2 2 2 4 4 2 3" xfId="20455" xr:uid="{00000000-0005-0000-0000-0000703B0000}"/>
    <cellStyle name="Normal 2 3 2 2 2 4 4 3" xfId="6828" xr:uid="{00000000-0005-0000-0000-0000713B0000}"/>
    <cellStyle name="Normal 2 3 2 2 2 4 4 3 2" xfId="14974" xr:uid="{00000000-0005-0000-0000-0000723B0000}"/>
    <cellStyle name="Normal 2 3 2 2 2 4 4 3 2 2" xfId="31270" xr:uid="{00000000-0005-0000-0000-0000733B0000}"/>
    <cellStyle name="Normal 2 3 2 2 2 4 4 3 3" xfId="23124" xr:uid="{00000000-0005-0000-0000-0000743B0000}"/>
    <cellStyle name="Normal 2 3 2 2 2 4 4 4" xfId="9675" xr:uid="{00000000-0005-0000-0000-0000753B0000}"/>
    <cellStyle name="Normal 2 3 2 2 2 4 4 4 2" xfId="25971" xr:uid="{00000000-0005-0000-0000-0000763B0000}"/>
    <cellStyle name="Normal 2 3 2 2 2 4 4 5" xfId="17825" xr:uid="{00000000-0005-0000-0000-0000773B0000}"/>
    <cellStyle name="Normal 2 3 2 2 2 4 5" xfId="2941" xr:uid="{00000000-0005-0000-0000-0000783B0000}"/>
    <cellStyle name="Normal 2 3 2 2 2 4 5 2" xfId="11087" xr:uid="{00000000-0005-0000-0000-0000793B0000}"/>
    <cellStyle name="Normal 2 3 2 2 2 4 5 2 2" xfId="27383" xr:uid="{00000000-0005-0000-0000-00007A3B0000}"/>
    <cellStyle name="Normal 2 3 2 2 2 4 5 3" xfId="19237" xr:uid="{00000000-0005-0000-0000-00007B3B0000}"/>
    <cellStyle name="Normal 2 3 2 2 2 4 6" xfId="5418" xr:uid="{00000000-0005-0000-0000-00007C3B0000}"/>
    <cellStyle name="Normal 2 3 2 2 2 4 6 2" xfId="13564" xr:uid="{00000000-0005-0000-0000-00007D3B0000}"/>
    <cellStyle name="Normal 2 3 2 2 2 4 6 2 2" xfId="29860" xr:uid="{00000000-0005-0000-0000-00007E3B0000}"/>
    <cellStyle name="Normal 2 3 2 2 2 4 6 3" xfId="21714" xr:uid="{00000000-0005-0000-0000-00007F3B0000}"/>
    <cellStyle name="Normal 2 3 2 2 2 4 7" xfId="8265" xr:uid="{00000000-0005-0000-0000-0000803B0000}"/>
    <cellStyle name="Normal 2 3 2 2 2 4 7 2" xfId="24561" xr:uid="{00000000-0005-0000-0000-0000813B0000}"/>
    <cellStyle name="Normal 2 3 2 2 2 4 8" xfId="16415" xr:uid="{00000000-0005-0000-0000-0000823B0000}"/>
    <cellStyle name="Normal 2 3 2 2 2 5" xfId="204" xr:uid="{00000000-0005-0000-0000-0000833B0000}"/>
    <cellStyle name="Normal 2 3 2 2 2 5 2" xfId="548" xr:uid="{00000000-0005-0000-0000-0000843B0000}"/>
    <cellStyle name="Normal 2 3 2 2 2 5 2 2" xfId="1254" xr:uid="{00000000-0005-0000-0000-0000853B0000}"/>
    <cellStyle name="Normal 2 3 2 2 2 5 2 2 2" xfId="2664" xr:uid="{00000000-0005-0000-0000-0000863B0000}"/>
    <cellStyle name="Normal 2 3 2 2 2 5 2 2 2 2" xfId="5138" xr:uid="{00000000-0005-0000-0000-0000873B0000}"/>
    <cellStyle name="Normal 2 3 2 2 2 5 2 2 2 2 2" xfId="13284" xr:uid="{00000000-0005-0000-0000-0000883B0000}"/>
    <cellStyle name="Normal 2 3 2 2 2 5 2 2 2 2 2 2" xfId="29580" xr:uid="{00000000-0005-0000-0000-0000893B0000}"/>
    <cellStyle name="Normal 2 3 2 2 2 5 2 2 2 2 3" xfId="21434" xr:uid="{00000000-0005-0000-0000-00008A3B0000}"/>
    <cellStyle name="Normal 2 3 2 2 2 5 2 2 2 3" xfId="7963" xr:uid="{00000000-0005-0000-0000-00008B3B0000}"/>
    <cellStyle name="Normal 2 3 2 2 2 5 2 2 2 3 2" xfId="16109" xr:uid="{00000000-0005-0000-0000-00008C3B0000}"/>
    <cellStyle name="Normal 2 3 2 2 2 5 2 2 2 3 2 2" xfId="32405" xr:uid="{00000000-0005-0000-0000-00008D3B0000}"/>
    <cellStyle name="Normal 2 3 2 2 2 5 2 2 2 3 3" xfId="24259" xr:uid="{00000000-0005-0000-0000-00008E3B0000}"/>
    <cellStyle name="Normal 2 3 2 2 2 5 2 2 2 4" xfId="10810" xr:uid="{00000000-0005-0000-0000-00008F3B0000}"/>
    <cellStyle name="Normal 2 3 2 2 2 5 2 2 2 4 2" xfId="27106" xr:uid="{00000000-0005-0000-0000-0000903B0000}"/>
    <cellStyle name="Normal 2 3 2 2 2 5 2 2 2 5" xfId="18960" xr:uid="{00000000-0005-0000-0000-0000913B0000}"/>
    <cellStyle name="Normal 2 3 2 2 2 5 2 2 3" xfId="3920" xr:uid="{00000000-0005-0000-0000-0000923B0000}"/>
    <cellStyle name="Normal 2 3 2 2 2 5 2 2 3 2" xfId="12066" xr:uid="{00000000-0005-0000-0000-0000933B0000}"/>
    <cellStyle name="Normal 2 3 2 2 2 5 2 2 3 2 2" xfId="28362" xr:uid="{00000000-0005-0000-0000-0000943B0000}"/>
    <cellStyle name="Normal 2 3 2 2 2 5 2 2 3 3" xfId="20216" xr:uid="{00000000-0005-0000-0000-0000953B0000}"/>
    <cellStyle name="Normal 2 3 2 2 2 5 2 2 4" xfId="6553" xr:uid="{00000000-0005-0000-0000-0000963B0000}"/>
    <cellStyle name="Normal 2 3 2 2 2 5 2 2 4 2" xfId="14699" xr:uid="{00000000-0005-0000-0000-0000973B0000}"/>
    <cellStyle name="Normal 2 3 2 2 2 5 2 2 4 2 2" xfId="30995" xr:uid="{00000000-0005-0000-0000-0000983B0000}"/>
    <cellStyle name="Normal 2 3 2 2 2 5 2 2 4 3" xfId="22849" xr:uid="{00000000-0005-0000-0000-0000993B0000}"/>
    <cellStyle name="Normal 2 3 2 2 2 5 2 2 5" xfId="9400" xr:uid="{00000000-0005-0000-0000-00009A3B0000}"/>
    <cellStyle name="Normal 2 3 2 2 2 5 2 2 5 2" xfId="25696" xr:uid="{00000000-0005-0000-0000-00009B3B0000}"/>
    <cellStyle name="Normal 2 3 2 2 2 5 2 2 6" xfId="17550" xr:uid="{00000000-0005-0000-0000-00009C3B0000}"/>
    <cellStyle name="Normal 2 3 2 2 2 5 2 3" xfId="1959" xr:uid="{00000000-0005-0000-0000-00009D3B0000}"/>
    <cellStyle name="Normal 2 3 2 2 2 5 2 3 2" xfId="4529" xr:uid="{00000000-0005-0000-0000-00009E3B0000}"/>
    <cellStyle name="Normal 2 3 2 2 2 5 2 3 2 2" xfId="12675" xr:uid="{00000000-0005-0000-0000-00009F3B0000}"/>
    <cellStyle name="Normal 2 3 2 2 2 5 2 3 2 2 2" xfId="28971" xr:uid="{00000000-0005-0000-0000-0000A03B0000}"/>
    <cellStyle name="Normal 2 3 2 2 2 5 2 3 2 3" xfId="20825" xr:uid="{00000000-0005-0000-0000-0000A13B0000}"/>
    <cellStyle name="Normal 2 3 2 2 2 5 2 3 3" xfId="7258" xr:uid="{00000000-0005-0000-0000-0000A23B0000}"/>
    <cellStyle name="Normal 2 3 2 2 2 5 2 3 3 2" xfId="15404" xr:uid="{00000000-0005-0000-0000-0000A33B0000}"/>
    <cellStyle name="Normal 2 3 2 2 2 5 2 3 3 2 2" xfId="31700" xr:uid="{00000000-0005-0000-0000-0000A43B0000}"/>
    <cellStyle name="Normal 2 3 2 2 2 5 2 3 3 3" xfId="23554" xr:uid="{00000000-0005-0000-0000-0000A53B0000}"/>
    <cellStyle name="Normal 2 3 2 2 2 5 2 3 4" xfId="10105" xr:uid="{00000000-0005-0000-0000-0000A63B0000}"/>
    <cellStyle name="Normal 2 3 2 2 2 5 2 3 4 2" xfId="26401" xr:uid="{00000000-0005-0000-0000-0000A73B0000}"/>
    <cellStyle name="Normal 2 3 2 2 2 5 2 3 5" xfId="18255" xr:uid="{00000000-0005-0000-0000-0000A83B0000}"/>
    <cellStyle name="Normal 2 3 2 2 2 5 2 4" xfId="3311" xr:uid="{00000000-0005-0000-0000-0000A93B0000}"/>
    <cellStyle name="Normal 2 3 2 2 2 5 2 4 2" xfId="11457" xr:uid="{00000000-0005-0000-0000-0000AA3B0000}"/>
    <cellStyle name="Normal 2 3 2 2 2 5 2 4 2 2" xfId="27753" xr:uid="{00000000-0005-0000-0000-0000AB3B0000}"/>
    <cellStyle name="Normal 2 3 2 2 2 5 2 4 3" xfId="19607" xr:uid="{00000000-0005-0000-0000-0000AC3B0000}"/>
    <cellStyle name="Normal 2 3 2 2 2 5 2 5" xfId="5848" xr:uid="{00000000-0005-0000-0000-0000AD3B0000}"/>
    <cellStyle name="Normal 2 3 2 2 2 5 2 5 2" xfId="13994" xr:uid="{00000000-0005-0000-0000-0000AE3B0000}"/>
    <cellStyle name="Normal 2 3 2 2 2 5 2 5 2 2" xfId="30290" xr:uid="{00000000-0005-0000-0000-0000AF3B0000}"/>
    <cellStyle name="Normal 2 3 2 2 2 5 2 5 3" xfId="22144" xr:uid="{00000000-0005-0000-0000-0000B03B0000}"/>
    <cellStyle name="Normal 2 3 2 2 2 5 2 6" xfId="8695" xr:uid="{00000000-0005-0000-0000-0000B13B0000}"/>
    <cellStyle name="Normal 2 3 2 2 2 5 2 6 2" xfId="24991" xr:uid="{00000000-0005-0000-0000-0000B23B0000}"/>
    <cellStyle name="Normal 2 3 2 2 2 5 2 7" xfId="16845" xr:uid="{00000000-0005-0000-0000-0000B33B0000}"/>
    <cellStyle name="Normal 2 3 2 2 2 5 3" xfId="910" xr:uid="{00000000-0005-0000-0000-0000B43B0000}"/>
    <cellStyle name="Normal 2 3 2 2 2 5 3 2" xfId="2320" xr:uid="{00000000-0005-0000-0000-0000B53B0000}"/>
    <cellStyle name="Normal 2 3 2 2 2 5 3 2 2" xfId="4842" xr:uid="{00000000-0005-0000-0000-0000B63B0000}"/>
    <cellStyle name="Normal 2 3 2 2 2 5 3 2 2 2" xfId="12988" xr:uid="{00000000-0005-0000-0000-0000B73B0000}"/>
    <cellStyle name="Normal 2 3 2 2 2 5 3 2 2 2 2" xfId="29284" xr:uid="{00000000-0005-0000-0000-0000B83B0000}"/>
    <cellStyle name="Normal 2 3 2 2 2 5 3 2 2 3" xfId="21138" xr:uid="{00000000-0005-0000-0000-0000B93B0000}"/>
    <cellStyle name="Normal 2 3 2 2 2 5 3 2 3" xfId="7619" xr:uid="{00000000-0005-0000-0000-0000BA3B0000}"/>
    <cellStyle name="Normal 2 3 2 2 2 5 3 2 3 2" xfId="15765" xr:uid="{00000000-0005-0000-0000-0000BB3B0000}"/>
    <cellStyle name="Normal 2 3 2 2 2 5 3 2 3 2 2" xfId="32061" xr:uid="{00000000-0005-0000-0000-0000BC3B0000}"/>
    <cellStyle name="Normal 2 3 2 2 2 5 3 2 3 3" xfId="23915" xr:uid="{00000000-0005-0000-0000-0000BD3B0000}"/>
    <cellStyle name="Normal 2 3 2 2 2 5 3 2 4" xfId="10466" xr:uid="{00000000-0005-0000-0000-0000BE3B0000}"/>
    <cellStyle name="Normal 2 3 2 2 2 5 3 2 4 2" xfId="26762" xr:uid="{00000000-0005-0000-0000-0000BF3B0000}"/>
    <cellStyle name="Normal 2 3 2 2 2 5 3 2 5" xfId="18616" xr:uid="{00000000-0005-0000-0000-0000C03B0000}"/>
    <cellStyle name="Normal 2 3 2 2 2 5 3 3" xfId="3624" xr:uid="{00000000-0005-0000-0000-0000C13B0000}"/>
    <cellStyle name="Normal 2 3 2 2 2 5 3 3 2" xfId="11770" xr:uid="{00000000-0005-0000-0000-0000C23B0000}"/>
    <cellStyle name="Normal 2 3 2 2 2 5 3 3 2 2" xfId="28066" xr:uid="{00000000-0005-0000-0000-0000C33B0000}"/>
    <cellStyle name="Normal 2 3 2 2 2 5 3 3 3" xfId="19920" xr:uid="{00000000-0005-0000-0000-0000C43B0000}"/>
    <cellStyle name="Normal 2 3 2 2 2 5 3 4" xfId="6209" xr:uid="{00000000-0005-0000-0000-0000C53B0000}"/>
    <cellStyle name="Normal 2 3 2 2 2 5 3 4 2" xfId="14355" xr:uid="{00000000-0005-0000-0000-0000C63B0000}"/>
    <cellStyle name="Normal 2 3 2 2 2 5 3 4 2 2" xfId="30651" xr:uid="{00000000-0005-0000-0000-0000C73B0000}"/>
    <cellStyle name="Normal 2 3 2 2 2 5 3 4 3" xfId="22505" xr:uid="{00000000-0005-0000-0000-0000C83B0000}"/>
    <cellStyle name="Normal 2 3 2 2 2 5 3 5" xfId="9056" xr:uid="{00000000-0005-0000-0000-0000C93B0000}"/>
    <cellStyle name="Normal 2 3 2 2 2 5 3 5 2" xfId="25352" xr:uid="{00000000-0005-0000-0000-0000CA3B0000}"/>
    <cellStyle name="Normal 2 3 2 2 2 5 3 6" xfId="17206" xr:uid="{00000000-0005-0000-0000-0000CB3B0000}"/>
    <cellStyle name="Normal 2 3 2 2 2 5 4" xfId="1615" xr:uid="{00000000-0005-0000-0000-0000CC3B0000}"/>
    <cellStyle name="Normal 2 3 2 2 2 5 4 2" xfId="4233" xr:uid="{00000000-0005-0000-0000-0000CD3B0000}"/>
    <cellStyle name="Normal 2 3 2 2 2 5 4 2 2" xfId="12379" xr:uid="{00000000-0005-0000-0000-0000CE3B0000}"/>
    <cellStyle name="Normal 2 3 2 2 2 5 4 2 2 2" xfId="28675" xr:uid="{00000000-0005-0000-0000-0000CF3B0000}"/>
    <cellStyle name="Normal 2 3 2 2 2 5 4 2 3" xfId="20529" xr:uid="{00000000-0005-0000-0000-0000D03B0000}"/>
    <cellStyle name="Normal 2 3 2 2 2 5 4 3" xfId="6914" xr:uid="{00000000-0005-0000-0000-0000D13B0000}"/>
    <cellStyle name="Normal 2 3 2 2 2 5 4 3 2" xfId="15060" xr:uid="{00000000-0005-0000-0000-0000D23B0000}"/>
    <cellStyle name="Normal 2 3 2 2 2 5 4 3 2 2" xfId="31356" xr:uid="{00000000-0005-0000-0000-0000D33B0000}"/>
    <cellStyle name="Normal 2 3 2 2 2 5 4 3 3" xfId="23210" xr:uid="{00000000-0005-0000-0000-0000D43B0000}"/>
    <cellStyle name="Normal 2 3 2 2 2 5 4 4" xfId="9761" xr:uid="{00000000-0005-0000-0000-0000D53B0000}"/>
    <cellStyle name="Normal 2 3 2 2 2 5 4 4 2" xfId="26057" xr:uid="{00000000-0005-0000-0000-0000D63B0000}"/>
    <cellStyle name="Normal 2 3 2 2 2 5 4 5" xfId="17911" xr:uid="{00000000-0005-0000-0000-0000D73B0000}"/>
    <cellStyle name="Normal 2 3 2 2 2 5 5" xfId="3015" xr:uid="{00000000-0005-0000-0000-0000D83B0000}"/>
    <cellStyle name="Normal 2 3 2 2 2 5 5 2" xfId="11161" xr:uid="{00000000-0005-0000-0000-0000D93B0000}"/>
    <cellStyle name="Normal 2 3 2 2 2 5 5 2 2" xfId="27457" xr:uid="{00000000-0005-0000-0000-0000DA3B0000}"/>
    <cellStyle name="Normal 2 3 2 2 2 5 5 3" xfId="19311" xr:uid="{00000000-0005-0000-0000-0000DB3B0000}"/>
    <cellStyle name="Normal 2 3 2 2 2 5 6" xfId="5504" xr:uid="{00000000-0005-0000-0000-0000DC3B0000}"/>
    <cellStyle name="Normal 2 3 2 2 2 5 6 2" xfId="13650" xr:uid="{00000000-0005-0000-0000-0000DD3B0000}"/>
    <cellStyle name="Normal 2 3 2 2 2 5 6 2 2" xfId="29946" xr:uid="{00000000-0005-0000-0000-0000DE3B0000}"/>
    <cellStyle name="Normal 2 3 2 2 2 5 6 3" xfId="21800" xr:uid="{00000000-0005-0000-0000-0000DF3B0000}"/>
    <cellStyle name="Normal 2 3 2 2 2 5 7" xfId="8351" xr:uid="{00000000-0005-0000-0000-0000E03B0000}"/>
    <cellStyle name="Normal 2 3 2 2 2 5 7 2" xfId="24647" xr:uid="{00000000-0005-0000-0000-0000E13B0000}"/>
    <cellStyle name="Normal 2 3 2 2 2 5 8" xfId="16501" xr:uid="{00000000-0005-0000-0000-0000E23B0000}"/>
    <cellStyle name="Normal 2 3 2 2 2 6" xfId="282" xr:uid="{00000000-0005-0000-0000-0000E33B0000}"/>
    <cellStyle name="Normal 2 3 2 2 2 6 2" xfId="626" xr:uid="{00000000-0005-0000-0000-0000E43B0000}"/>
    <cellStyle name="Normal 2 3 2 2 2 6 2 2" xfId="1332" xr:uid="{00000000-0005-0000-0000-0000E53B0000}"/>
    <cellStyle name="Normal 2 3 2 2 2 6 2 2 2" xfId="2742" xr:uid="{00000000-0005-0000-0000-0000E63B0000}"/>
    <cellStyle name="Normal 2 3 2 2 2 6 2 2 2 2" xfId="5212" xr:uid="{00000000-0005-0000-0000-0000E73B0000}"/>
    <cellStyle name="Normal 2 3 2 2 2 6 2 2 2 2 2" xfId="13358" xr:uid="{00000000-0005-0000-0000-0000E83B0000}"/>
    <cellStyle name="Normal 2 3 2 2 2 6 2 2 2 2 2 2" xfId="29654" xr:uid="{00000000-0005-0000-0000-0000E93B0000}"/>
    <cellStyle name="Normal 2 3 2 2 2 6 2 2 2 2 3" xfId="21508" xr:uid="{00000000-0005-0000-0000-0000EA3B0000}"/>
    <cellStyle name="Normal 2 3 2 2 2 6 2 2 2 3" xfId="8041" xr:uid="{00000000-0005-0000-0000-0000EB3B0000}"/>
    <cellStyle name="Normal 2 3 2 2 2 6 2 2 2 3 2" xfId="16187" xr:uid="{00000000-0005-0000-0000-0000EC3B0000}"/>
    <cellStyle name="Normal 2 3 2 2 2 6 2 2 2 3 2 2" xfId="32483" xr:uid="{00000000-0005-0000-0000-0000ED3B0000}"/>
    <cellStyle name="Normal 2 3 2 2 2 6 2 2 2 3 3" xfId="24337" xr:uid="{00000000-0005-0000-0000-0000EE3B0000}"/>
    <cellStyle name="Normal 2 3 2 2 2 6 2 2 2 4" xfId="10888" xr:uid="{00000000-0005-0000-0000-0000EF3B0000}"/>
    <cellStyle name="Normal 2 3 2 2 2 6 2 2 2 4 2" xfId="27184" xr:uid="{00000000-0005-0000-0000-0000F03B0000}"/>
    <cellStyle name="Normal 2 3 2 2 2 6 2 2 2 5" xfId="19038" xr:uid="{00000000-0005-0000-0000-0000F13B0000}"/>
    <cellStyle name="Normal 2 3 2 2 2 6 2 2 3" xfId="3994" xr:uid="{00000000-0005-0000-0000-0000F23B0000}"/>
    <cellStyle name="Normal 2 3 2 2 2 6 2 2 3 2" xfId="12140" xr:uid="{00000000-0005-0000-0000-0000F33B0000}"/>
    <cellStyle name="Normal 2 3 2 2 2 6 2 2 3 2 2" xfId="28436" xr:uid="{00000000-0005-0000-0000-0000F43B0000}"/>
    <cellStyle name="Normal 2 3 2 2 2 6 2 2 3 3" xfId="20290" xr:uid="{00000000-0005-0000-0000-0000F53B0000}"/>
    <cellStyle name="Normal 2 3 2 2 2 6 2 2 4" xfId="6631" xr:uid="{00000000-0005-0000-0000-0000F63B0000}"/>
    <cellStyle name="Normal 2 3 2 2 2 6 2 2 4 2" xfId="14777" xr:uid="{00000000-0005-0000-0000-0000F73B0000}"/>
    <cellStyle name="Normal 2 3 2 2 2 6 2 2 4 2 2" xfId="31073" xr:uid="{00000000-0005-0000-0000-0000F83B0000}"/>
    <cellStyle name="Normal 2 3 2 2 2 6 2 2 4 3" xfId="22927" xr:uid="{00000000-0005-0000-0000-0000F93B0000}"/>
    <cellStyle name="Normal 2 3 2 2 2 6 2 2 5" xfId="9478" xr:uid="{00000000-0005-0000-0000-0000FA3B0000}"/>
    <cellStyle name="Normal 2 3 2 2 2 6 2 2 5 2" xfId="25774" xr:uid="{00000000-0005-0000-0000-0000FB3B0000}"/>
    <cellStyle name="Normal 2 3 2 2 2 6 2 2 6" xfId="17628" xr:uid="{00000000-0005-0000-0000-0000FC3B0000}"/>
    <cellStyle name="Normal 2 3 2 2 2 6 2 3" xfId="2037" xr:uid="{00000000-0005-0000-0000-0000FD3B0000}"/>
    <cellStyle name="Normal 2 3 2 2 2 6 2 3 2" xfId="4603" xr:uid="{00000000-0005-0000-0000-0000FE3B0000}"/>
    <cellStyle name="Normal 2 3 2 2 2 6 2 3 2 2" xfId="12749" xr:uid="{00000000-0005-0000-0000-0000FF3B0000}"/>
    <cellStyle name="Normal 2 3 2 2 2 6 2 3 2 2 2" xfId="29045" xr:uid="{00000000-0005-0000-0000-0000003C0000}"/>
    <cellStyle name="Normal 2 3 2 2 2 6 2 3 2 3" xfId="20899" xr:uid="{00000000-0005-0000-0000-0000013C0000}"/>
    <cellStyle name="Normal 2 3 2 2 2 6 2 3 3" xfId="7336" xr:uid="{00000000-0005-0000-0000-0000023C0000}"/>
    <cellStyle name="Normal 2 3 2 2 2 6 2 3 3 2" xfId="15482" xr:uid="{00000000-0005-0000-0000-0000033C0000}"/>
    <cellStyle name="Normal 2 3 2 2 2 6 2 3 3 2 2" xfId="31778" xr:uid="{00000000-0005-0000-0000-0000043C0000}"/>
    <cellStyle name="Normal 2 3 2 2 2 6 2 3 3 3" xfId="23632" xr:uid="{00000000-0005-0000-0000-0000053C0000}"/>
    <cellStyle name="Normal 2 3 2 2 2 6 2 3 4" xfId="10183" xr:uid="{00000000-0005-0000-0000-0000063C0000}"/>
    <cellStyle name="Normal 2 3 2 2 2 6 2 3 4 2" xfId="26479" xr:uid="{00000000-0005-0000-0000-0000073C0000}"/>
    <cellStyle name="Normal 2 3 2 2 2 6 2 3 5" xfId="18333" xr:uid="{00000000-0005-0000-0000-0000083C0000}"/>
    <cellStyle name="Normal 2 3 2 2 2 6 2 4" xfId="3385" xr:uid="{00000000-0005-0000-0000-0000093C0000}"/>
    <cellStyle name="Normal 2 3 2 2 2 6 2 4 2" xfId="11531" xr:uid="{00000000-0005-0000-0000-00000A3C0000}"/>
    <cellStyle name="Normal 2 3 2 2 2 6 2 4 2 2" xfId="27827" xr:uid="{00000000-0005-0000-0000-00000B3C0000}"/>
    <cellStyle name="Normal 2 3 2 2 2 6 2 4 3" xfId="19681" xr:uid="{00000000-0005-0000-0000-00000C3C0000}"/>
    <cellStyle name="Normal 2 3 2 2 2 6 2 5" xfId="5926" xr:uid="{00000000-0005-0000-0000-00000D3C0000}"/>
    <cellStyle name="Normal 2 3 2 2 2 6 2 5 2" xfId="14072" xr:uid="{00000000-0005-0000-0000-00000E3C0000}"/>
    <cellStyle name="Normal 2 3 2 2 2 6 2 5 2 2" xfId="30368" xr:uid="{00000000-0005-0000-0000-00000F3C0000}"/>
    <cellStyle name="Normal 2 3 2 2 2 6 2 5 3" xfId="22222" xr:uid="{00000000-0005-0000-0000-0000103C0000}"/>
    <cellStyle name="Normal 2 3 2 2 2 6 2 6" xfId="8773" xr:uid="{00000000-0005-0000-0000-0000113C0000}"/>
    <cellStyle name="Normal 2 3 2 2 2 6 2 6 2" xfId="25069" xr:uid="{00000000-0005-0000-0000-0000123C0000}"/>
    <cellStyle name="Normal 2 3 2 2 2 6 2 7" xfId="16923" xr:uid="{00000000-0005-0000-0000-0000133C0000}"/>
    <cellStyle name="Normal 2 3 2 2 2 6 3" xfId="988" xr:uid="{00000000-0005-0000-0000-0000143C0000}"/>
    <cellStyle name="Normal 2 3 2 2 2 6 3 2" xfId="2398" xr:uid="{00000000-0005-0000-0000-0000153C0000}"/>
    <cellStyle name="Normal 2 3 2 2 2 6 3 2 2" xfId="4916" xr:uid="{00000000-0005-0000-0000-0000163C0000}"/>
    <cellStyle name="Normal 2 3 2 2 2 6 3 2 2 2" xfId="13062" xr:uid="{00000000-0005-0000-0000-0000173C0000}"/>
    <cellStyle name="Normal 2 3 2 2 2 6 3 2 2 2 2" xfId="29358" xr:uid="{00000000-0005-0000-0000-0000183C0000}"/>
    <cellStyle name="Normal 2 3 2 2 2 6 3 2 2 3" xfId="21212" xr:uid="{00000000-0005-0000-0000-0000193C0000}"/>
    <cellStyle name="Normal 2 3 2 2 2 6 3 2 3" xfId="7697" xr:uid="{00000000-0005-0000-0000-00001A3C0000}"/>
    <cellStyle name="Normal 2 3 2 2 2 6 3 2 3 2" xfId="15843" xr:uid="{00000000-0005-0000-0000-00001B3C0000}"/>
    <cellStyle name="Normal 2 3 2 2 2 6 3 2 3 2 2" xfId="32139" xr:uid="{00000000-0005-0000-0000-00001C3C0000}"/>
    <cellStyle name="Normal 2 3 2 2 2 6 3 2 3 3" xfId="23993" xr:uid="{00000000-0005-0000-0000-00001D3C0000}"/>
    <cellStyle name="Normal 2 3 2 2 2 6 3 2 4" xfId="10544" xr:uid="{00000000-0005-0000-0000-00001E3C0000}"/>
    <cellStyle name="Normal 2 3 2 2 2 6 3 2 4 2" xfId="26840" xr:uid="{00000000-0005-0000-0000-00001F3C0000}"/>
    <cellStyle name="Normal 2 3 2 2 2 6 3 2 5" xfId="18694" xr:uid="{00000000-0005-0000-0000-0000203C0000}"/>
    <cellStyle name="Normal 2 3 2 2 2 6 3 3" xfId="3698" xr:uid="{00000000-0005-0000-0000-0000213C0000}"/>
    <cellStyle name="Normal 2 3 2 2 2 6 3 3 2" xfId="11844" xr:uid="{00000000-0005-0000-0000-0000223C0000}"/>
    <cellStyle name="Normal 2 3 2 2 2 6 3 3 2 2" xfId="28140" xr:uid="{00000000-0005-0000-0000-0000233C0000}"/>
    <cellStyle name="Normal 2 3 2 2 2 6 3 3 3" xfId="19994" xr:uid="{00000000-0005-0000-0000-0000243C0000}"/>
    <cellStyle name="Normal 2 3 2 2 2 6 3 4" xfId="6287" xr:uid="{00000000-0005-0000-0000-0000253C0000}"/>
    <cellStyle name="Normal 2 3 2 2 2 6 3 4 2" xfId="14433" xr:uid="{00000000-0005-0000-0000-0000263C0000}"/>
    <cellStyle name="Normal 2 3 2 2 2 6 3 4 2 2" xfId="30729" xr:uid="{00000000-0005-0000-0000-0000273C0000}"/>
    <cellStyle name="Normal 2 3 2 2 2 6 3 4 3" xfId="22583" xr:uid="{00000000-0005-0000-0000-0000283C0000}"/>
    <cellStyle name="Normal 2 3 2 2 2 6 3 5" xfId="9134" xr:uid="{00000000-0005-0000-0000-0000293C0000}"/>
    <cellStyle name="Normal 2 3 2 2 2 6 3 5 2" xfId="25430" xr:uid="{00000000-0005-0000-0000-00002A3C0000}"/>
    <cellStyle name="Normal 2 3 2 2 2 6 3 6" xfId="17284" xr:uid="{00000000-0005-0000-0000-00002B3C0000}"/>
    <cellStyle name="Normal 2 3 2 2 2 6 4" xfId="1693" xr:uid="{00000000-0005-0000-0000-00002C3C0000}"/>
    <cellStyle name="Normal 2 3 2 2 2 6 4 2" xfId="4307" xr:uid="{00000000-0005-0000-0000-00002D3C0000}"/>
    <cellStyle name="Normal 2 3 2 2 2 6 4 2 2" xfId="12453" xr:uid="{00000000-0005-0000-0000-00002E3C0000}"/>
    <cellStyle name="Normal 2 3 2 2 2 6 4 2 2 2" xfId="28749" xr:uid="{00000000-0005-0000-0000-00002F3C0000}"/>
    <cellStyle name="Normal 2 3 2 2 2 6 4 2 3" xfId="20603" xr:uid="{00000000-0005-0000-0000-0000303C0000}"/>
    <cellStyle name="Normal 2 3 2 2 2 6 4 3" xfId="6992" xr:uid="{00000000-0005-0000-0000-0000313C0000}"/>
    <cellStyle name="Normal 2 3 2 2 2 6 4 3 2" xfId="15138" xr:uid="{00000000-0005-0000-0000-0000323C0000}"/>
    <cellStyle name="Normal 2 3 2 2 2 6 4 3 2 2" xfId="31434" xr:uid="{00000000-0005-0000-0000-0000333C0000}"/>
    <cellStyle name="Normal 2 3 2 2 2 6 4 3 3" xfId="23288" xr:uid="{00000000-0005-0000-0000-0000343C0000}"/>
    <cellStyle name="Normal 2 3 2 2 2 6 4 4" xfId="9839" xr:uid="{00000000-0005-0000-0000-0000353C0000}"/>
    <cellStyle name="Normal 2 3 2 2 2 6 4 4 2" xfId="26135" xr:uid="{00000000-0005-0000-0000-0000363C0000}"/>
    <cellStyle name="Normal 2 3 2 2 2 6 4 5" xfId="17989" xr:uid="{00000000-0005-0000-0000-0000373C0000}"/>
    <cellStyle name="Normal 2 3 2 2 2 6 5" xfId="3089" xr:uid="{00000000-0005-0000-0000-0000383C0000}"/>
    <cellStyle name="Normal 2 3 2 2 2 6 5 2" xfId="11235" xr:uid="{00000000-0005-0000-0000-0000393C0000}"/>
    <cellStyle name="Normal 2 3 2 2 2 6 5 2 2" xfId="27531" xr:uid="{00000000-0005-0000-0000-00003A3C0000}"/>
    <cellStyle name="Normal 2 3 2 2 2 6 5 3" xfId="19385" xr:uid="{00000000-0005-0000-0000-00003B3C0000}"/>
    <cellStyle name="Normal 2 3 2 2 2 6 6" xfId="5582" xr:uid="{00000000-0005-0000-0000-00003C3C0000}"/>
    <cellStyle name="Normal 2 3 2 2 2 6 6 2" xfId="13728" xr:uid="{00000000-0005-0000-0000-00003D3C0000}"/>
    <cellStyle name="Normal 2 3 2 2 2 6 6 2 2" xfId="30024" xr:uid="{00000000-0005-0000-0000-00003E3C0000}"/>
    <cellStyle name="Normal 2 3 2 2 2 6 6 3" xfId="21878" xr:uid="{00000000-0005-0000-0000-00003F3C0000}"/>
    <cellStyle name="Normal 2 3 2 2 2 6 7" xfId="8429" xr:uid="{00000000-0005-0000-0000-0000403C0000}"/>
    <cellStyle name="Normal 2 3 2 2 2 6 7 2" xfId="24725" xr:uid="{00000000-0005-0000-0000-0000413C0000}"/>
    <cellStyle name="Normal 2 3 2 2 2 6 8" xfId="16579" xr:uid="{00000000-0005-0000-0000-0000423C0000}"/>
    <cellStyle name="Normal 2 3 2 2 2 7" xfId="372" xr:uid="{00000000-0005-0000-0000-0000433C0000}"/>
    <cellStyle name="Normal 2 3 2 2 2 7 2" xfId="1078" xr:uid="{00000000-0005-0000-0000-0000443C0000}"/>
    <cellStyle name="Normal 2 3 2 2 2 7 2 2" xfId="2488" xr:uid="{00000000-0005-0000-0000-0000453C0000}"/>
    <cellStyle name="Normal 2 3 2 2 2 7 2 2 2" xfId="4990" xr:uid="{00000000-0005-0000-0000-0000463C0000}"/>
    <cellStyle name="Normal 2 3 2 2 2 7 2 2 2 2" xfId="13136" xr:uid="{00000000-0005-0000-0000-0000473C0000}"/>
    <cellStyle name="Normal 2 3 2 2 2 7 2 2 2 2 2" xfId="29432" xr:uid="{00000000-0005-0000-0000-0000483C0000}"/>
    <cellStyle name="Normal 2 3 2 2 2 7 2 2 2 3" xfId="21286" xr:uid="{00000000-0005-0000-0000-0000493C0000}"/>
    <cellStyle name="Normal 2 3 2 2 2 7 2 2 3" xfId="7787" xr:uid="{00000000-0005-0000-0000-00004A3C0000}"/>
    <cellStyle name="Normal 2 3 2 2 2 7 2 2 3 2" xfId="15933" xr:uid="{00000000-0005-0000-0000-00004B3C0000}"/>
    <cellStyle name="Normal 2 3 2 2 2 7 2 2 3 2 2" xfId="32229" xr:uid="{00000000-0005-0000-0000-00004C3C0000}"/>
    <cellStyle name="Normal 2 3 2 2 2 7 2 2 3 3" xfId="24083" xr:uid="{00000000-0005-0000-0000-00004D3C0000}"/>
    <cellStyle name="Normal 2 3 2 2 2 7 2 2 4" xfId="10634" xr:uid="{00000000-0005-0000-0000-00004E3C0000}"/>
    <cellStyle name="Normal 2 3 2 2 2 7 2 2 4 2" xfId="26930" xr:uid="{00000000-0005-0000-0000-00004F3C0000}"/>
    <cellStyle name="Normal 2 3 2 2 2 7 2 2 5" xfId="18784" xr:uid="{00000000-0005-0000-0000-0000503C0000}"/>
    <cellStyle name="Normal 2 3 2 2 2 7 2 3" xfId="3772" xr:uid="{00000000-0005-0000-0000-0000513C0000}"/>
    <cellStyle name="Normal 2 3 2 2 2 7 2 3 2" xfId="11918" xr:uid="{00000000-0005-0000-0000-0000523C0000}"/>
    <cellStyle name="Normal 2 3 2 2 2 7 2 3 2 2" xfId="28214" xr:uid="{00000000-0005-0000-0000-0000533C0000}"/>
    <cellStyle name="Normal 2 3 2 2 2 7 2 3 3" xfId="20068" xr:uid="{00000000-0005-0000-0000-0000543C0000}"/>
    <cellStyle name="Normal 2 3 2 2 2 7 2 4" xfId="6377" xr:uid="{00000000-0005-0000-0000-0000553C0000}"/>
    <cellStyle name="Normal 2 3 2 2 2 7 2 4 2" xfId="14523" xr:uid="{00000000-0005-0000-0000-0000563C0000}"/>
    <cellStyle name="Normal 2 3 2 2 2 7 2 4 2 2" xfId="30819" xr:uid="{00000000-0005-0000-0000-0000573C0000}"/>
    <cellStyle name="Normal 2 3 2 2 2 7 2 4 3" xfId="22673" xr:uid="{00000000-0005-0000-0000-0000583C0000}"/>
    <cellStyle name="Normal 2 3 2 2 2 7 2 5" xfId="9224" xr:uid="{00000000-0005-0000-0000-0000593C0000}"/>
    <cellStyle name="Normal 2 3 2 2 2 7 2 5 2" xfId="25520" xr:uid="{00000000-0005-0000-0000-00005A3C0000}"/>
    <cellStyle name="Normal 2 3 2 2 2 7 2 6" xfId="17374" xr:uid="{00000000-0005-0000-0000-00005B3C0000}"/>
    <cellStyle name="Normal 2 3 2 2 2 7 3" xfId="1783" xr:uid="{00000000-0005-0000-0000-00005C3C0000}"/>
    <cellStyle name="Normal 2 3 2 2 2 7 3 2" xfId="4381" xr:uid="{00000000-0005-0000-0000-00005D3C0000}"/>
    <cellStyle name="Normal 2 3 2 2 2 7 3 2 2" xfId="12527" xr:uid="{00000000-0005-0000-0000-00005E3C0000}"/>
    <cellStyle name="Normal 2 3 2 2 2 7 3 2 2 2" xfId="28823" xr:uid="{00000000-0005-0000-0000-00005F3C0000}"/>
    <cellStyle name="Normal 2 3 2 2 2 7 3 2 3" xfId="20677" xr:uid="{00000000-0005-0000-0000-0000603C0000}"/>
    <cellStyle name="Normal 2 3 2 2 2 7 3 3" xfId="7082" xr:uid="{00000000-0005-0000-0000-0000613C0000}"/>
    <cellStyle name="Normal 2 3 2 2 2 7 3 3 2" xfId="15228" xr:uid="{00000000-0005-0000-0000-0000623C0000}"/>
    <cellStyle name="Normal 2 3 2 2 2 7 3 3 2 2" xfId="31524" xr:uid="{00000000-0005-0000-0000-0000633C0000}"/>
    <cellStyle name="Normal 2 3 2 2 2 7 3 3 3" xfId="23378" xr:uid="{00000000-0005-0000-0000-0000643C0000}"/>
    <cellStyle name="Normal 2 3 2 2 2 7 3 4" xfId="9929" xr:uid="{00000000-0005-0000-0000-0000653C0000}"/>
    <cellStyle name="Normal 2 3 2 2 2 7 3 4 2" xfId="26225" xr:uid="{00000000-0005-0000-0000-0000663C0000}"/>
    <cellStyle name="Normal 2 3 2 2 2 7 3 5" xfId="18079" xr:uid="{00000000-0005-0000-0000-0000673C0000}"/>
    <cellStyle name="Normal 2 3 2 2 2 7 4" xfId="3163" xr:uid="{00000000-0005-0000-0000-0000683C0000}"/>
    <cellStyle name="Normal 2 3 2 2 2 7 4 2" xfId="11309" xr:uid="{00000000-0005-0000-0000-0000693C0000}"/>
    <cellStyle name="Normal 2 3 2 2 2 7 4 2 2" xfId="27605" xr:uid="{00000000-0005-0000-0000-00006A3C0000}"/>
    <cellStyle name="Normal 2 3 2 2 2 7 4 3" xfId="19459" xr:uid="{00000000-0005-0000-0000-00006B3C0000}"/>
    <cellStyle name="Normal 2 3 2 2 2 7 5" xfId="5672" xr:uid="{00000000-0005-0000-0000-00006C3C0000}"/>
    <cellStyle name="Normal 2 3 2 2 2 7 5 2" xfId="13818" xr:uid="{00000000-0005-0000-0000-00006D3C0000}"/>
    <cellStyle name="Normal 2 3 2 2 2 7 5 2 2" xfId="30114" xr:uid="{00000000-0005-0000-0000-00006E3C0000}"/>
    <cellStyle name="Normal 2 3 2 2 2 7 5 3" xfId="21968" xr:uid="{00000000-0005-0000-0000-00006F3C0000}"/>
    <cellStyle name="Normal 2 3 2 2 2 7 6" xfId="8519" xr:uid="{00000000-0005-0000-0000-0000703C0000}"/>
    <cellStyle name="Normal 2 3 2 2 2 7 6 2" xfId="24815" xr:uid="{00000000-0005-0000-0000-0000713C0000}"/>
    <cellStyle name="Normal 2 3 2 2 2 7 7" xfId="16669" xr:uid="{00000000-0005-0000-0000-0000723C0000}"/>
    <cellStyle name="Normal 2 3 2 2 2 8" xfId="734" xr:uid="{00000000-0005-0000-0000-0000733C0000}"/>
    <cellStyle name="Normal 2 3 2 2 2 8 2" xfId="2144" xr:uid="{00000000-0005-0000-0000-0000743C0000}"/>
    <cellStyle name="Normal 2 3 2 2 2 8 2 2" xfId="4694" xr:uid="{00000000-0005-0000-0000-0000753C0000}"/>
    <cellStyle name="Normal 2 3 2 2 2 8 2 2 2" xfId="12840" xr:uid="{00000000-0005-0000-0000-0000763C0000}"/>
    <cellStyle name="Normal 2 3 2 2 2 8 2 2 2 2" xfId="29136" xr:uid="{00000000-0005-0000-0000-0000773C0000}"/>
    <cellStyle name="Normal 2 3 2 2 2 8 2 2 3" xfId="20990" xr:uid="{00000000-0005-0000-0000-0000783C0000}"/>
    <cellStyle name="Normal 2 3 2 2 2 8 2 3" xfId="7443" xr:uid="{00000000-0005-0000-0000-0000793C0000}"/>
    <cellStyle name="Normal 2 3 2 2 2 8 2 3 2" xfId="15589" xr:uid="{00000000-0005-0000-0000-00007A3C0000}"/>
    <cellStyle name="Normal 2 3 2 2 2 8 2 3 2 2" xfId="31885" xr:uid="{00000000-0005-0000-0000-00007B3C0000}"/>
    <cellStyle name="Normal 2 3 2 2 2 8 2 3 3" xfId="23739" xr:uid="{00000000-0005-0000-0000-00007C3C0000}"/>
    <cellStyle name="Normal 2 3 2 2 2 8 2 4" xfId="10290" xr:uid="{00000000-0005-0000-0000-00007D3C0000}"/>
    <cellStyle name="Normal 2 3 2 2 2 8 2 4 2" xfId="26586" xr:uid="{00000000-0005-0000-0000-00007E3C0000}"/>
    <cellStyle name="Normal 2 3 2 2 2 8 2 5" xfId="18440" xr:uid="{00000000-0005-0000-0000-00007F3C0000}"/>
    <cellStyle name="Normal 2 3 2 2 2 8 3" xfId="3476" xr:uid="{00000000-0005-0000-0000-0000803C0000}"/>
    <cellStyle name="Normal 2 3 2 2 2 8 3 2" xfId="11622" xr:uid="{00000000-0005-0000-0000-0000813C0000}"/>
    <cellStyle name="Normal 2 3 2 2 2 8 3 2 2" xfId="27918" xr:uid="{00000000-0005-0000-0000-0000823C0000}"/>
    <cellStyle name="Normal 2 3 2 2 2 8 3 3" xfId="19772" xr:uid="{00000000-0005-0000-0000-0000833C0000}"/>
    <cellStyle name="Normal 2 3 2 2 2 8 4" xfId="6033" xr:uid="{00000000-0005-0000-0000-0000843C0000}"/>
    <cellStyle name="Normal 2 3 2 2 2 8 4 2" xfId="14179" xr:uid="{00000000-0005-0000-0000-0000853C0000}"/>
    <cellStyle name="Normal 2 3 2 2 2 8 4 2 2" xfId="30475" xr:uid="{00000000-0005-0000-0000-0000863C0000}"/>
    <cellStyle name="Normal 2 3 2 2 2 8 4 3" xfId="22329" xr:uid="{00000000-0005-0000-0000-0000873C0000}"/>
    <cellStyle name="Normal 2 3 2 2 2 8 5" xfId="8880" xr:uid="{00000000-0005-0000-0000-0000883C0000}"/>
    <cellStyle name="Normal 2 3 2 2 2 8 5 2" xfId="25176" xr:uid="{00000000-0005-0000-0000-0000893C0000}"/>
    <cellStyle name="Normal 2 3 2 2 2 8 6" xfId="17030" xr:uid="{00000000-0005-0000-0000-00008A3C0000}"/>
    <cellStyle name="Normal 2 3 2 2 2 9" xfId="1439" xr:uid="{00000000-0005-0000-0000-00008B3C0000}"/>
    <cellStyle name="Normal 2 3 2 2 2 9 2" xfId="4085" xr:uid="{00000000-0005-0000-0000-00008C3C0000}"/>
    <cellStyle name="Normal 2 3 2 2 2 9 2 2" xfId="12231" xr:uid="{00000000-0005-0000-0000-00008D3C0000}"/>
    <cellStyle name="Normal 2 3 2 2 2 9 2 2 2" xfId="28527" xr:uid="{00000000-0005-0000-0000-00008E3C0000}"/>
    <cellStyle name="Normal 2 3 2 2 2 9 2 3" xfId="20381" xr:uid="{00000000-0005-0000-0000-00008F3C0000}"/>
    <cellStyle name="Normal 2 3 2 2 2 9 3" xfId="6738" xr:uid="{00000000-0005-0000-0000-0000903C0000}"/>
    <cellStyle name="Normal 2 3 2 2 2 9 3 2" xfId="14884" xr:uid="{00000000-0005-0000-0000-0000913C0000}"/>
    <cellStyle name="Normal 2 3 2 2 2 9 3 2 2" xfId="31180" xr:uid="{00000000-0005-0000-0000-0000923C0000}"/>
    <cellStyle name="Normal 2 3 2 2 2 9 3 3" xfId="23034" xr:uid="{00000000-0005-0000-0000-0000933C0000}"/>
    <cellStyle name="Normal 2 3 2 2 2 9 4" xfId="9585" xr:uid="{00000000-0005-0000-0000-0000943C0000}"/>
    <cellStyle name="Normal 2 3 2 2 2 9 4 2" xfId="25881" xr:uid="{00000000-0005-0000-0000-0000953C0000}"/>
    <cellStyle name="Normal 2 3 2 2 2 9 5" xfId="17735" xr:uid="{00000000-0005-0000-0000-0000963C0000}"/>
    <cellStyle name="Normal 2 3 2 2 3" xfId="39" xr:uid="{00000000-0005-0000-0000-0000973C0000}"/>
    <cellStyle name="Normal 2 3 2 2 3 10" xfId="5339" xr:uid="{00000000-0005-0000-0000-0000983C0000}"/>
    <cellStyle name="Normal 2 3 2 2 3 10 2" xfId="13485" xr:uid="{00000000-0005-0000-0000-0000993C0000}"/>
    <cellStyle name="Normal 2 3 2 2 3 10 2 2" xfId="29781" xr:uid="{00000000-0005-0000-0000-00009A3C0000}"/>
    <cellStyle name="Normal 2 3 2 2 3 10 3" xfId="21635" xr:uid="{00000000-0005-0000-0000-00009B3C0000}"/>
    <cellStyle name="Normal 2 3 2 2 3 11" xfId="8186" xr:uid="{00000000-0005-0000-0000-00009C3C0000}"/>
    <cellStyle name="Normal 2 3 2 2 3 11 2" xfId="24482" xr:uid="{00000000-0005-0000-0000-00009D3C0000}"/>
    <cellStyle name="Normal 2 3 2 2 3 12" xfId="16336" xr:uid="{00000000-0005-0000-0000-00009E3C0000}"/>
    <cellStyle name="Normal 2 3 2 2 3 2" xfId="83" xr:uid="{00000000-0005-0000-0000-00009F3C0000}"/>
    <cellStyle name="Normal 2 3 2 2 3 2 10" xfId="8230" xr:uid="{00000000-0005-0000-0000-0000A03C0000}"/>
    <cellStyle name="Normal 2 3 2 2 3 2 10 2" xfId="24526" xr:uid="{00000000-0005-0000-0000-0000A13C0000}"/>
    <cellStyle name="Normal 2 3 2 2 3 2 11" xfId="16380" xr:uid="{00000000-0005-0000-0000-0000A23C0000}"/>
    <cellStyle name="Normal 2 3 2 2 3 2 2" xfId="173" xr:uid="{00000000-0005-0000-0000-0000A33C0000}"/>
    <cellStyle name="Normal 2 3 2 2 3 2 2 2" xfId="517" xr:uid="{00000000-0005-0000-0000-0000A43C0000}"/>
    <cellStyle name="Normal 2 3 2 2 3 2 2 2 2" xfId="1223" xr:uid="{00000000-0005-0000-0000-0000A53C0000}"/>
    <cellStyle name="Normal 2 3 2 2 3 2 2 2 2 2" xfId="2633" xr:uid="{00000000-0005-0000-0000-0000A63C0000}"/>
    <cellStyle name="Normal 2 3 2 2 3 2 2 2 2 2 2" xfId="5109" xr:uid="{00000000-0005-0000-0000-0000A73C0000}"/>
    <cellStyle name="Normal 2 3 2 2 3 2 2 2 2 2 2 2" xfId="13255" xr:uid="{00000000-0005-0000-0000-0000A83C0000}"/>
    <cellStyle name="Normal 2 3 2 2 3 2 2 2 2 2 2 2 2" xfId="29551" xr:uid="{00000000-0005-0000-0000-0000A93C0000}"/>
    <cellStyle name="Normal 2 3 2 2 3 2 2 2 2 2 2 3" xfId="21405" xr:uid="{00000000-0005-0000-0000-0000AA3C0000}"/>
    <cellStyle name="Normal 2 3 2 2 3 2 2 2 2 2 3" xfId="7932" xr:uid="{00000000-0005-0000-0000-0000AB3C0000}"/>
    <cellStyle name="Normal 2 3 2 2 3 2 2 2 2 2 3 2" xfId="16078" xr:uid="{00000000-0005-0000-0000-0000AC3C0000}"/>
    <cellStyle name="Normal 2 3 2 2 3 2 2 2 2 2 3 2 2" xfId="32374" xr:uid="{00000000-0005-0000-0000-0000AD3C0000}"/>
    <cellStyle name="Normal 2 3 2 2 3 2 2 2 2 2 3 3" xfId="24228" xr:uid="{00000000-0005-0000-0000-0000AE3C0000}"/>
    <cellStyle name="Normal 2 3 2 2 3 2 2 2 2 2 4" xfId="10779" xr:uid="{00000000-0005-0000-0000-0000AF3C0000}"/>
    <cellStyle name="Normal 2 3 2 2 3 2 2 2 2 2 4 2" xfId="27075" xr:uid="{00000000-0005-0000-0000-0000B03C0000}"/>
    <cellStyle name="Normal 2 3 2 2 3 2 2 2 2 2 5" xfId="18929" xr:uid="{00000000-0005-0000-0000-0000B13C0000}"/>
    <cellStyle name="Normal 2 3 2 2 3 2 2 2 2 3" xfId="3891" xr:uid="{00000000-0005-0000-0000-0000B23C0000}"/>
    <cellStyle name="Normal 2 3 2 2 3 2 2 2 2 3 2" xfId="12037" xr:uid="{00000000-0005-0000-0000-0000B33C0000}"/>
    <cellStyle name="Normal 2 3 2 2 3 2 2 2 2 3 2 2" xfId="28333" xr:uid="{00000000-0005-0000-0000-0000B43C0000}"/>
    <cellStyle name="Normal 2 3 2 2 3 2 2 2 2 3 3" xfId="20187" xr:uid="{00000000-0005-0000-0000-0000B53C0000}"/>
    <cellStyle name="Normal 2 3 2 2 3 2 2 2 2 4" xfId="6522" xr:uid="{00000000-0005-0000-0000-0000B63C0000}"/>
    <cellStyle name="Normal 2 3 2 2 3 2 2 2 2 4 2" xfId="14668" xr:uid="{00000000-0005-0000-0000-0000B73C0000}"/>
    <cellStyle name="Normal 2 3 2 2 3 2 2 2 2 4 2 2" xfId="30964" xr:uid="{00000000-0005-0000-0000-0000B83C0000}"/>
    <cellStyle name="Normal 2 3 2 2 3 2 2 2 2 4 3" xfId="22818" xr:uid="{00000000-0005-0000-0000-0000B93C0000}"/>
    <cellStyle name="Normal 2 3 2 2 3 2 2 2 2 5" xfId="9369" xr:uid="{00000000-0005-0000-0000-0000BA3C0000}"/>
    <cellStyle name="Normal 2 3 2 2 3 2 2 2 2 5 2" xfId="25665" xr:uid="{00000000-0005-0000-0000-0000BB3C0000}"/>
    <cellStyle name="Normal 2 3 2 2 3 2 2 2 2 6" xfId="17519" xr:uid="{00000000-0005-0000-0000-0000BC3C0000}"/>
    <cellStyle name="Normal 2 3 2 2 3 2 2 2 3" xfId="1928" xr:uid="{00000000-0005-0000-0000-0000BD3C0000}"/>
    <cellStyle name="Normal 2 3 2 2 3 2 2 2 3 2" xfId="4500" xr:uid="{00000000-0005-0000-0000-0000BE3C0000}"/>
    <cellStyle name="Normal 2 3 2 2 3 2 2 2 3 2 2" xfId="12646" xr:uid="{00000000-0005-0000-0000-0000BF3C0000}"/>
    <cellStyle name="Normal 2 3 2 2 3 2 2 2 3 2 2 2" xfId="28942" xr:uid="{00000000-0005-0000-0000-0000C03C0000}"/>
    <cellStyle name="Normal 2 3 2 2 3 2 2 2 3 2 3" xfId="20796" xr:uid="{00000000-0005-0000-0000-0000C13C0000}"/>
    <cellStyle name="Normal 2 3 2 2 3 2 2 2 3 3" xfId="7227" xr:uid="{00000000-0005-0000-0000-0000C23C0000}"/>
    <cellStyle name="Normal 2 3 2 2 3 2 2 2 3 3 2" xfId="15373" xr:uid="{00000000-0005-0000-0000-0000C33C0000}"/>
    <cellStyle name="Normal 2 3 2 2 3 2 2 2 3 3 2 2" xfId="31669" xr:uid="{00000000-0005-0000-0000-0000C43C0000}"/>
    <cellStyle name="Normal 2 3 2 2 3 2 2 2 3 3 3" xfId="23523" xr:uid="{00000000-0005-0000-0000-0000C53C0000}"/>
    <cellStyle name="Normal 2 3 2 2 3 2 2 2 3 4" xfId="10074" xr:uid="{00000000-0005-0000-0000-0000C63C0000}"/>
    <cellStyle name="Normal 2 3 2 2 3 2 2 2 3 4 2" xfId="26370" xr:uid="{00000000-0005-0000-0000-0000C73C0000}"/>
    <cellStyle name="Normal 2 3 2 2 3 2 2 2 3 5" xfId="18224" xr:uid="{00000000-0005-0000-0000-0000C83C0000}"/>
    <cellStyle name="Normal 2 3 2 2 3 2 2 2 4" xfId="3282" xr:uid="{00000000-0005-0000-0000-0000C93C0000}"/>
    <cellStyle name="Normal 2 3 2 2 3 2 2 2 4 2" xfId="11428" xr:uid="{00000000-0005-0000-0000-0000CA3C0000}"/>
    <cellStyle name="Normal 2 3 2 2 3 2 2 2 4 2 2" xfId="27724" xr:uid="{00000000-0005-0000-0000-0000CB3C0000}"/>
    <cellStyle name="Normal 2 3 2 2 3 2 2 2 4 3" xfId="19578" xr:uid="{00000000-0005-0000-0000-0000CC3C0000}"/>
    <cellStyle name="Normal 2 3 2 2 3 2 2 2 5" xfId="5817" xr:uid="{00000000-0005-0000-0000-0000CD3C0000}"/>
    <cellStyle name="Normal 2 3 2 2 3 2 2 2 5 2" xfId="13963" xr:uid="{00000000-0005-0000-0000-0000CE3C0000}"/>
    <cellStyle name="Normal 2 3 2 2 3 2 2 2 5 2 2" xfId="30259" xr:uid="{00000000-0005-0000-0000-0000CF3C0000}"/>
    <cellStyle name="Normal 2 3 2 2 3 2 2 2 5 3" xfId="22113" xr:uid="{00000000-0005-0000-0000-0000D03C0000}"/>
    <cellStyle name="Normal 2 3 2 2 3 2 2 2 6" xfId="8664" xr:uid="{00000000-0005-0000-0000-0000D13C0000}"/>
    <cellStyle name="Normal 2 3 2 2 3 2 2 2 6 2" xfId="24960" xr:uid="{00000000-0005-0000-0000-0000D23C0000}"/>
    <cellStyle name="Normal 2 3 2 2 3 2 2 2 7" xfId="16814" xr:uid="{00000000-0005-0000-0000-0000D33C0000}"/>
    <cellStyle name="Normal 2 3 2 2 3 2 2 3" xfId="879" xr:uid="{00000000-0005-0000-0000-0000D43C0000}"/>
    <cellStyle name="Normal 2 3 2 2 3 2 2 3 2" xfId="2289" xr:uid="{00000000-0005-0000-0000-0000D53C0000}"/>
    <cellStyle name="Normal 2 3 2 2 3 2 2 3 2 2" xfId="4813" xr:uid="{00000000-0005-0000-0000-0000D63C0000}"/>
    <cellStyle name="Normal 2 3 2 2 3 2 2 3 2 2 2" xfId="12959" xr:uid="{00000000-0005-0000-0000-0000D73C0000}"/>
    <cellStyle name="Normal 2 3 2 2 3 2 2 3 2 2 2 2" xfId="29255" xr:uid="{00000000-0005-0000-0000-0000D83C0000}"/>
    <cellStyle name="Normal 2 3 2 2 3 2 2 3 2 2 3" xfId="21109" xr:uid="{00000000-0005-0000-0000-0000D93C0000}"/>
    <cellStyle name="Normal 2 3 2 2 3 2 2 3 2 3" xfId="7588" xr:uid="{00000000-0005-0000-0000-0000DA3C0000}"/>
    <cellStyle name="Normal 2 3 2 2 3 2 2 3 2 3 2" xfId="15734" xr:uid="{00000000-0005-0000-0000-0000DB3C0000}"/>
    <cellStyle name="Normal 2 3 2 2 3 2 2 3 2 3 2 2" xfId="32030" xr:uid="{00000000-0005-0000-0000-0000DC3C0000}"/>
    <cellStyle name="Normal 2 3 2 2 3 2 2 3 2 3 3" xfId="23884" xr:uid="{00000000-0005-0000-0000-0000DD3C0000}"/>
    <cellStyle name="Normal 2 3 2 2 3 2 2 3 2 4" xfId="10435" xr:uid="{00000000-0005-0000-0000-0000DE3C0000}"/>
    <cellStyle name="Normal 2 3 2 2 3 2 2 3 2 4 2" xfId="26731" xr:uid="{00000000-0005-0000-0000-0000DF3C0000}"/>
    <cellStyle name="Normal 2 3 2 2 3 2 2 3 2 5" xfId="18585" xr:uid="{00000000-0005-0000-0000-0000E03C0000}"/>
    <cellStyle name="Normal 2 3 2 2 3 2 2 3 3" xfId="3595" xr:uid="{00000000-0005-0000-0000-0000E13C0000}"/>
    <cellStyle name="Normal 2 3 2 2 3 2 2 3 3 2" xfId="11741" xr:uid="{00000000-0005-0000-0000-0000E23C0000}"/>
    <cellStyle name="Normal 2 3 2 2 3 2 2 3 3 2 2" xfId="28037" xr:uid="{00000000-0005-0000-0000-0000E33C0000}"/>
    <cellStyle name="Normal 2 3 2 2 3 2 2 3 3 3" xfId="19891" xr:uid="{00000000-0005-0000-0000-0000E43C0000}"/>
    <cellStyle name="Normal 2 3 2 2 3 2 2 3 4" xfId="6178" xr:uid="{00000000-0005-0000-0000-0000E53C0000}"/>
    <cellStyle name="Normal 2 3 2 2 3 2 2 3 4 2" xfId="14324" xr:uid="{00000000-0005-0000-0000-0000E63C0000}"/>
    <cellStyle name="Normal 2 3 2 2 3 2 2 3 4 2 2" xfId="30620" xr:uid="{00000000-0005-0000-0000-0000E73C0000}"/>
    <cellStyle name="Normal 2 3 2 2 3 2 2 3 4 3" xfId="22474" xr:uid="{00000000-0005-0000-0000-0000E83C0000}"/>
    <cellStyle name="Normal 2 3 2 2 3 2 2 3 5" xfId="9025" xr:uid="{00000000-0005-0000-0000-0000E93C0000}"/>
    <cellStyle name="Normal 2 3 2 2 3 2 2 3 5 2" xfId="25321" xr:uid="{00000000-0005-0000-0000-0000EA3C0000}"/>
    <cellStyle name="Normal 2 3 2 2 3 2 2 3 6" xfId="17175" xr:uid="{00000000-0005-0000-0000-0000EB3C0000}"/>
    <cellStyle name="Normal 2 3 2 2 3 2 2 4" xfId="1584" xr:uid="{00000000-0005-0000-0000-0000EC3C0000}"/>
    <cellStyle name="Normal 2 3 2 2 3 2 2 4 2" xfId="4204" xr:uid="{00000000-0005-0000-0000-0000ED3C0000}"/>
    <cellStyle name="Normal 2 3 2 2 3 2 2 4 2 2" xfId="12350" xr:uid="{00000000-0005-0000-0000-0000EE3C0000}"/>
    <cellStyle name="Normal 2 3 2 2 3 2 2 4 2 2 2" xfId="28646" xr:uid="{00000000-0005-0000-0000-0000EF3C0000}"/>
    <cellStyle name="Normal 2 3 2 2 3 2 2 4 2 3" xfId="20500" xr:uid="{00000000-0005-0000-0000-0000F03C0000}"/>
    <cellStyle name="Normal 2 3 2 2 3 2 2 4 3" xfId="6883" xr:uid="{00000000-0005-0000-0000-0000F13C0000}"/>
    <cellStyle name="Normal 2 3 2 2 3 2 2 4 3 2" xfId="15029" xr:uid="{00000000-0005-0000-0000-0000F23C0000}"/>
    <cellStyle name="Normal 2 3 2 2 3 2 2 4 3 2 2" xfId="31325" xr:uid="{00000000-0005-0000-0000-0000F33C0000}"/>
    <cellStyle name="Normal 2 3 2 2 3 2 2 4 3 3" xfId="23179" xr:uid="{00000000-0005-0000-0000-0000F43C0000}"/>
    <cellStyle name="Normal 2 3 2 2 3 2 2 4 4" xfId="9730" xr:uid="{00000000-0005-0000-0000-0000F53C0000}"/>
    <cellStyle name="Normal 2 3 2 2 3 2 2 4 4 2" xfId="26026" xr:uid="{00000000-0005-0000-0000-0000F63C0000}"/>
    <cellStyle name="Normal 2 3 2 2 3 2 2 4 5" xfId="17880" xr:uid="{00000000-0005-0000-0000-0000F73C0000}"/>
    <cellStyle name="Normal 2 3 2 2 3 2 2 5" xfId="2986" xr:uid="{00000000-0005-0000-0000-0000F83C0000}"/>
    <cellStyle name="Normal 2 3 2 2 3 2 2 5 2" xfId="11132" xr:uid="{00000000-0005-0000-0000-0000F93C0000}"/>
    <cellStyle name="Normal 2 3 2 2 3 2 2 5 2 2" xfId="27428" xr:uid="{00000000-0005-0000-0000-0000FA3C0000}"/>
    <cellStyle name="Normal 2 3 2 2 3 2 2 5 3" xfId="19282" xr:uid="{00000000-0005-0000-0000-0000FB3C0000}"/>
    <cellStyle name="Normal 2 3 2 2 3 2 2 6" xfId="5473" xr:uid="{00000000-0005-0000-0000-0000FC3C0000}"/>
    <cellStyle name="Normal 2 3 2 2 3 2 2 6 2" xfId="13619" xr:uid="{00000000-0005-0000-0000-0000FD3C0000}"/>
    <cellStyle name="Normal 2 3 2 2 3 2 2 6 2 2" xfId="29915" xr:uid="{00000000-0005-0000-0000-0000FE3C0000}"/>
    <cellStyle name="Normal 2 3 2 2 3 2 2 6 3" xfId="21769" xr:uid="{00000000-0005-0000-0000-0000FF3C0000}"/>
    <cellStyle name="Normal 2 3 2 2 3 2 2 7" xfId="8320" xr:uid="{00000000-0005-0000-0000-0000003D0000}"/>
    <cellStyle name="Normal 2 3 2 2 3 2 2 7 2" xfId="24616" xr:uid="{00000000-0005-0000-0000-0000013D0000}"/>
    <cellStyle name="Normal 2 3 2 2 3 2 2 8" xfId="16470" xr:uid="{00000000-0005-0000-0000-0000023D0000}"/>
    <cellStyle name="Normal 2 3 2 2 3 2 3" xfId="249" xr:uid="{00000000-0005-0000-0000-0000033D0000}"/>
    <cellStyle name="Normal 2 3 2 2 3 2 3 2" xfId="593" xr:uid="{00000000-0005-0000-0000-0000043D0000}"/>
    <cellStyle name="Normal 2 3 2 2 3 2 3 2 2" xfId="1299" xr:uid="{00000000-0005-0000-0000-0000053D0000}"/>
    <cellStyle name="Normal 2 3 2 2 3 2 3 2 2 2" xfId="2709" xr:uid="{00000000-0005-0000-0000-0000063D0000}"/>
    <cellStyle name="Normal 2 3 2 2 3 2 3 2 2 2 2" xfId="5183" xr:uid="{00000000-0005-0000-0000-0000073D0000}"/>
    <cellStyle name="Normal 2 3 2 2 3 2 3 2 2 2 2 2" xfId="13329" xr:uid="{00000000-0005-0000-0000-0000083D0000}"/>
    <cellStyle name="Normal 2 3 2 2 3 2 3 2 2 2 2 2 2" xfId="29625" xr:uid="{00000000-0005-0000-0000-0000093D0000}"/>
    <cellStyle name="Normal 2 3 2 2 3 2 3 2 2 2 2 3" xfId="21479" xr:uid="{00000000-0005-0000-0000-00000A3D0000}"/>
    <cellStyle name="Normal 2 3 2 2 3 2 3 2 2 2 3" xfId="8008" xr:uid="{00000000-0005-0000-0000-00000B3D0000}"/>
    <cellStyle name="Normal 2 3 2 2 3 2 3 2 2 2 3 2" xfId="16154" xr:uid="{00000000-0005-0000-0000-00000C3D0000}"/>
    <cellStyle name="Normal 2 3 2 2 3 2 3 2 2 2 3 2 2" xfId="32450" xr:uid="{00000000-0005-0000-0000-00000D3D0000}"/>
    <cellStyle name="Normal 2 3 2 2 3 2 3 2 2 2 3 3" xfId="24304" xr:uid="{00000000-0005-0000-0000-00000E3D0000}"/>
    <cellStyle name="Normal 2 3 2 2 3 2 3 2 2 2 4" xfId="10855" xr:uid="{00000000-0005-0000-0000-00000F3D0000}"/>
    <cellStyle name="Normal 2 3 2 2 3 2 3 2 2 2 4 2" xfId="27151" xr:uid="{00000000-0005-0000-0000-0000103D0000}"/>
    <cellStyle name="Normal 2 3 2 2 3 2 3 2 2 2 5" xfId="19005" xr:uid="{00000000-0005-0000-0000-0000113D0000}"/>
    <cellStyle name="Normal 2 3 2 2 3 2 3 2 2 3" xfId="3965" xr:uid="{00000000-0005-0000-0000-0000123D0000}"/>
    <cellStyle name="Normal 2 3 2 2 3 2 3 2 2 3 2" xfId="12111" xr:uid="{00000000-0005-0000-0000-0000133D0000}"/>
    <cellStyle name="Normal 2 3 2 2 3 2 3 2 2 3 2 2" xfId="28407" xr:uid="{00000000-0005-0000-0000-0000143D0000}"/>
    <cellStyle name="Normal 2 3 2 2 3 2 3 2 2 3 3" xfId="20261" xr:uid="{00000000-0005-0000-0000-0000153D0000}"/>
    <cellStyle name="Normal 2 3 2 2 3 2 3 2 2 4" xfId="6598" xr:uid="{00000000-0005-0000-0000-0000163D0000}"/>
    <cellStyle name="Normal 2 3 2 2 3 2 3 2 2 4 2" xfId="14744" xr:uid="{00000000-0005-0000-0000-0000173D0000}"/>
    <cellStyle name="Normal 2 3 2 2 3 2 3 2 2 4 2 2" xfId="31040" xr:uid="{00000000-0005-0000-0000-0000183D0000}"/>
    <cellStyle name="Normal 2 3 2 2 3 2 3 2 2 4 3" xfId="22894" xr:uid="{00000000-0005-0000-0000-0000193D0000}"/>
    <cellStyle name="Normal 2 3 2 2 3 2 3 2 2 5" xfId="9445" xr:uid="{00000000-0005-0000-0000-00001A3D0000}"/>
    <cellStyle name="Normal 2 3 2 2 3 2 3 2 2 5 2" xfId="25741" xr:uid="{00000000-0005-0000-0000-00001B3D0000}"/>
    <cellStyle name="Normal 2 3 2 2 3 2 3 2 2 6" xfId="17595" xr:uid="{00000000-0005-0000-0000-00001C3D0000}"/>
    <cellStyle name="Normal 2 3 2 2 3 2 3 2 3" xfId="2004" xr:uid="{00000000-0005-0000-0000-00001D3D0000}"/>
    <cellStyle name="Normal 2 3 2 2 3 2 3 2 3 2" xfId="4574" xr:uid="{00000000-0005-0000-0000-00001E3D0000}"/>
    <cellStyle name="Normal 2 3 2 2 3 2 3 2 3 2 2" xfId="12720" xr:uid="{00000000-0005-0000-0000-00001F3D0000}"/>
    <cellStyle name="Normal 2 3 2 2 3 2 3 2 3 2 2 2" xfId="29016" xr:uid="{00000000-0005-0000-0000-0000203D0000}"/>
    <cellStyle name="Normal 2 3 2 2 3 2 3 2 3 2 3" xfId="20870" xr:uid="{00000000-0005-0000-0000-0000213D0000}"/>
    <cellStyle name="Normal 2 3 2 2 3 2 3 2 3 3" xfId="7303" xr:uid="{00000000-0005-0000-0000-0000223D0000}"/>
    <cellStyle name="Normal 2 3 2 2 3 2 3 2 3 3 2" xfId="15449" xr:uid="{00000000-0005-0000-0000-0000233D0000}"/>
    <cellStyle name="Normal 2 3 2 2 3 2 3 2 3 3 2 2" xfId="31745" xr:uid="{00000000-0005-0000-0000-0000243D0000}"/>
    <cellStyle name="Normal 2 3 2 2 3 2 3 2 3 3 3" xfId="23599" xr:uid="{00000000-0005-0000-0000-0000253D0000}"/>
    <cellStyle name="Normal 2 3 2 2 3 2 3 2 3 4" xfId="10150" xr:uid="{00000000-0005-0000-0000-0000263D0000}"/>
    <cellStyle name="Normal 2 3 2 2 3 2 3 2 3 4 2" xfId="26446" xr:uid="{00000000-0005-0000-0000-0000273D0000}"/>
    <cellStyle name="Normal 2 3 2 2 3 2 3 2 3 5" xfId="18300" xr:uid="{00000000-0005-0000-0000-0000283D0000}"/>
    <cellStyle name="Normal 2 3 2 2 3 2 3 2 4" xfId="3356" xr:uid="{00000000-0005-0000-0000-0000293D0000}"/>
    <cellStyle name="Normal 2 3 2 2 3 2 3 2 4 2" xfId="11502" xr:uid="{00000000-0005-0000-0000-00002A3D0000}"/>
    <cellStyle name="Normal 2 3 2 2 3 2 3 2 4 2 2" xfId="27798" xr:uid="{00000000-0005-0000-0000-00002B3D0000}"/>
    <cellStyle name="Normal 2 3 2 2 3 2 3 2 4 3" xfId="19652" xr:uid="{00000000-0005-0000-0000-00002C3D0000}"/>
    <cellStyle name="Normal 2 3 2 2 3 2 3 2 5" xfId="5893" xr:uid="{00000000-0005-0000-0000-00002D3D0000}"/>
    <cellStyle name="Normal 2 3 2 2 3 2 3 2 5 2" xfId="14039" xr:uid="{00000000-0005-0000-0000-00002E3D0000}"/>
    <cellStyle name="Normal 2 3 2 2 3 2 3 2 5 2 2" xfId="30335" xr:uid="{00000000-0005-0000-0000-00002F3D0000}"/>
    <cellStyle name="Normal 2 3 2 2 3 2 3 2 5 3" xfId="22189" xr:uid="{00000000-0005-0000-0000-0000303D0000}"/>
    <cellStyle name="Normal 2 3 2 2 3 2 3 2 6" xfId="8740" xr:uid="{00000000-0005-0000-0000-0000313D0000}"/>
    <cellStyle name="Normal 2 3 2 2 3 2 3 2 6 2" xfId="25036" xr:uid="{00000000-0005-0000-0000-0000323D0000}"/>
    <cellStyle name="Normal 2 3 2 2 3 2 3 2 7" xfId="16890" xr:uid="{00000000-0005-0000-0000-0000333D0000}"/>
    <cellStyle name="Normal 2 3 2 2 3 2 3 3" xfId="955" xr:uid="{00000000-0005-0000-0000-0000343D0000}"/>
    <cellStyle name="Normal 2 3 2 2 3 2 3 3 2" xfId="2365" xr:uid="{00000000-0005-0000-0000-0000353D0000}"/>
    <cellStyle name="Normal 2 3 2 2 3 2 3 3 2 2" xfId="4887" xr:uid="{00000000-0005-0000-0000-0000363D0000}"/>
    <cellStyle name="Normal 2 3 2 2 3 2 3 3 2 2 2" xfId="13033" xr:uid="{00000000-0005-0000-0000-0000373D0000}"/>
    <cellStyle name="Normal 2 3 2 2 3 2 3 3 2 2 2 2" xfId="29329" xr:uid="{00000000-0005-0000-0000-0000383D0000}"/>
    <cellStyle name="Normal 2 3 2 2 3 2 3 3 2 2 3" xfId="21183" xr:uid="{00000000-0005-0000-0000-0000393D0000}"/>
    <cellStyle name="Normal 2 3 2 2 3 2 3 3 2 3" xfId="7664" xr:uid="{00000000-0005-0000-0000-00003A3D0000}"/>
    <cellStyle name="Normal 2 3 2 2 3 2 3 3 2 3 2" xfId="15810" xr:uid="{00000000-0005-0000-0000-00003B3D0000}"/>
    <cellStyle name="Normal 2 3 2 2 3 2 3 3 2 3 2 2" xfId="32106" xr:uid="{00000000-0005-0000-0000-00003C3D0000}"/>
    <cellStyle name="Normal 2 3 2 2 3 2 3 3 2 3 3" xfId="23960" xr:uid="{00000000-0005-0000-0000-00003D3D0000}"/>
    <cellStyle name="Normal 2 3 2 2 3 2 3 3 2 4" xfId="10511" xr:uid="{00000000-0005-0000-0000-00003E3D0000}"/>
    <cellStyle name="Normal 2 3 2 2 3 2 3 3 2 4 2" xfId="26807" xr:uid="{00000000-0005-0000-0000-00003F3D0000}"/>
    <cellStyle name="Normal 2 3 2 2 3 2 3 3 2 5" xfId="18661" xr:uid="{00000000-0005-0000-0000-0000403D0000}"/>
    <cellStyle name="Normal 2 3 2 2 3 2 3 3 3" xfId="3669" xr:uid="{00000000-0005-0000-0000-0000413D0000}"/>
    <cellStyle name="Normal 2 3 2 2 3 2 3 3 3 2" xfId="11815" xr:uid="{00000000-0005-0000-0000-0000423D0000}"/>
    <cellStyle name="Normal 2 3 2 2 3 2 3 3 3 2 2" xfId="28111" xr:uid="{00000000-0005-0000-0000-0000433D0000}"/>
    <cellStyle name="Normal 2 3 2 2 3 2 3 3 3 3" xfId="19965" xr:uid="{00000000-0005-0000-0000-0000443D0000}"/>
    <cellStyle name="Normal 2 3 2 2 3 2 3 3 4" xfId="6254" xr:uid="{00000000-0005-0000-0000-0000453D0000}"/>
    <cellStyle name="Normal 2 3 2 2 3 2 3 3 4 2" xfId="14400" xr:uid="{00000000-0005-0000-0000-0000463D0000}"/>
    <cellStyle name="Normal 2 3 2 2 3 2 3 3 4 2 2" xfId="30696" xr:uid="{00000000-0005-0000-0000-0000473D0000}"/>
    <cellStyle name="Normal 2 3 2 2 3 2 3 3 4 3" xfId="22550" xr:uid="{00000000-0005-0000-0000-0000483D0000}"/>
    <cellStyle name="Normal 2 3 2 2 3 2 3 3 5" xfId="9101" xr:uid="{00000000-0005-0000-0000-0000493D0000}"/>
    <cellStyle name="Normal 2 3 2 2 3 2 3 3 5 2" xfId="25397" xr:uid="{00000000-0005-0000-0000-00004A3D0000}"/>
    <cellStyle name="Normal 2 3 2 2 3 2 3 3 6" xfId="17251" xr:uid="{00000000-0005-0000-0000-00004B3D0000}"/>
    <cellStyle name="Normal 2 3 2 2 3 2 3 4" xfId="1660" xr:uid="{00000000-0005-0000-0000-00004C3D0000}"/>
    <cellStyle name="Normal 2 3 2 2 3 2 3 4 2" xfId="4278" xr:uid="{00000000-0005-0000-0000-00004D3D0000}"/>
    <cellStyle name="Normal 2 3 2 2 3 2 3 4 2 2" xfId="12424" xr:uid="{00000000-0005-0000-0000-00004E3D0000}"/>
    <cellStyle name="Normal 2 3 2 2 3 2 3 4 2 2 2" xfId="28720" xr:uid="{00000000-0005-0000-0000-00004F3D0000}"/>
    <cellStyle name="Normal 2 3 2 2 3 2 3 4 2 3" xfId="20574" xr:uid="{00000000-0005-0000-0000-0000503D0000}"/>
    <cellStyle name="Normal 2 3 2 2 3 2 3 4 3" xfId="6959" xr:uid="{00000000-0005-0000-0000-0000513D0000}"/>
    <cellStyle name="Normal 2 3 2 2 3 2 3 4 3 2" xfId="15105" xr:uid="{00000000-0005-0000-0000-0000523D0000}"/>
    <cellStyle name="Normal 2 3 2 2 3 2 3 4 3 2 2" xfId="31401" xr:uid="{00000000-0005-0000-0000-0000533D0000}"/>
    <cellStyle name="Normal 2 3 2 2 3 2 3 4 3 3" xfId="23255" xr:uid="{00000000-0005-0000-0000-0000543D0000}"/>
    <cellStyle name="Normal 2 3 2 2 3 2 3 4 4" xfId="9806" xr:uid="{00000000-0005-0000-0000-0000553D0000}"/>
    <cellStyle name="Normal 2 3 2 2 3 2 3 4 4 2" xfId="26102" xr:uid="{00000000-0005-0000-0000-0000563D0000}"/>
    <cellStyle name="Normal 2 3 2 2 3 2 3 4 5" xfId="17956" xr:uid="{00000000-0005-0000-0000-0000573D0000}"/>
    <cellStyle name="Normal 2 3 2 2 3 2 3 5" xfId="3060" xr:uid="{00000000-0005-0000-0000-0000583D0000}"/>
    <cellStyle name="Normal 2 3 2 2 3 2 3 5 2" xfId="11206" xr:uid="{00000000-0005-0000-0000-0000593D0000}"/>
    <cellStyle name="Normal 2 3 2 2 3 2 3 5 2 2" xfId="27502" xr:uid="{00000000-0005-0000-0000-00005A3D0000}"/>
    <cellStyle name="Normal 2 3 2 2 3 2 3 5 3" xfId="19356" xr:uid="{00000000-0005-0000-0000-00005B3D0000}"/>
    <cellStyle name="Normal 2 3 2 2 3 2 3 6" xfId="5549" xr:uid="{00000000-0005-0000-0000-00005C3D0000}"/>
    <cellStyle name="Normal 2 3 2 2 3 2 3 6 2" xfId="13695" xr:uid="{00000000-0005-0000-0000-00005D3D0000}"/>
    <cellStyle name="Normal 2 3 2 2 3 2 3 6 2 2" xfId="29991" xr:uid="{00000000-0005-0000-0000-00005E3D0000}"/>
    <cellStyle name="Normal 2 3 2 2 3 2 3 6 3" xfId="21845" xr:uid="{00000000-0005-0000-0000-00005F3D0000}"/>
    <cellStyle name="Normal 2 3 2 2 3 2 3 7" xfId="8396" xr:uid="{00000000-0005-0000-0000-0000603D0000}"/>
    <cellStyle name="Normal 2 3 2 2 3 2 3 7 2" xfId="24692" xr:uid="{00000000-0005-0000-0000-0000613D0000}"/>
    <cellStyle name="Normal 2 3 2 2 3 2 3 8" xfId="16546" xr:uid="{00000000-0005-0000-0000-0000623D0000}"/>
    <cellStyle name="Normal 2 3 2 2 3 2 4" xfId="337" xr:uid="{00000000-0005-0000-0000-0000633D0000}"/>
    <cellStyle name="Normal 2 3 2 2 3 2 4 2" xfId="681" xr:uid="{00000000-0005-0000-0000-0000643D0000}"/>
    <cellStyle name="Normal 2 3 2 2 3 2 4 2 2" xfId="1387" xr:uid="{00000000-0005-0000-0000-0000653D0000}"/>
    <cellStyle name="Normal 2 3 2 2 3 2 4 2 2 2" xfId="2797" xr:uid="{00000000-0005-0000-0000-0000663D0000}"/>
    <cellStyle name="Normal 2 3 2 2 3 2 4 2 2 2 2" xfId="5257" xr:uid="{00000000-0005-0000-0000-0000673D0000}"/>
    <cellStyle name="Normal 2 3 2 2 3 2 4 2 2 2 2 2" xfId="13403" xr:uid="{00000000-0005-0000-0000-0000683D0000}"/>
    <cellStyle name="Normal 2 3 2 2 3 2 4 2 2 2 2 2 2" xfId="29699" xr:uid="{00000000-0005-0000-0000-0000693D0000}"/>
    <cellStyle name="Normal 2 3 2 2 3 2 4 2 2 2 2 3" xfId="21553" xr:uid="{00000000-0005-0000-0000-00006A3D0000}"/>
    <cellStyle name="Normal 2 3 2 2 3 2 4 2 2 2 3" xfId="8096" xr:uid="{00000000-0005-0000-0000-00006B3D0000}"/>
    <cellStyle name="Normal 2 3 2 2 3 2 4 2 2 2 3 2" xfId="16242" xr:uid="{00000000-0005-0000-0000-00006C3D0000}"/>
    <cellStyle name="Normal 2 3 2 2 3 2 4 2 2 2 3 2 2" xfId="32538" xr:uid="{00000000-0005-0000-0000-00006D3D0000}"/>
    <cellStyle name="Normal 2 3 2 2 3 2 4 2 2 2 3 3" xfId="24392" xr:uid="{00000000-0005-0000-0000-00006E3D0000}"/>
    <cellStyle name="Normal 2 3 2 2 3 2 4 2 2 2 4" xfId="10943" xr:uid="{00000000-0005-0000-0000-00006F3D0000}"/>
    <cellStyle name="Normal 2 3 2 2 3 2 4 2 2 2 4 2" xfId="27239" xr:uid="{00000000-0005-0000-0000-0000703D0000}"/>
    <cellStyle name="Normal 2 3 2 2 3 2 4 2 2 2 5" xfId="19093" xr:uid="{00000000-0005-0000-0000-0000713D0000}"/>
    <cellStyle name="Normal 2 3 2 2 3 2 4 2 2 3" xfId="4039" xr:uid="{00000000-0005-0000-0000-0000723D0000}"/>
    <cellStyle name="Normal 2 3 2 2 3 2 4 2 2 3 2" xfId="12185" xr:uid="{00000000-0005-0000-0000-0000733D0000}"/>
    <cellStyle name="Normal 2 3 2 2 3 2 4 2 2 3 2 2" xfId="28481" xr:uid="{00000000-0005-0000-0000-0000743D0000}"/>
    <cellStyle name="Normal 2 3 2 2 3 2 4 2 2 3 3" xfId="20335" xr:uid="{00000000-0005-0000-0000-0000753D0000}"/>
    <cellStyle name="Normal 2 3 2 2 3 2 4 2 2 4" xfId="6686" xr:uid="{00000000-0005-0000-0000-0000763D0000}"/>
    <cellStyle name="Normal 2 3 2 2 3 2 4 2 2 4 2" xfId="14832" xr:uid="{00000000-0005-0000-0000-0000773D0000}"/>
    <cellStyle name="Normal 2 3 2 2 3 2 4 2 2 4 2 2" xfId="31128" xr:uid="{00000000-0005-0000-0000-0000783D0000}"/>
    <cellStyle name="Normal 2 3 2 2 3 2 4 2 2 4 3" xfId="22982" xr:uid="{00000000-0005-0000-0000-0000793D0000}"/>
    <cellStyle name="Normal 2 3 2 2 3 2 4 2 2 5" xfId="9533" xr:uid="{00000000-0005-0000-0000-00007A3D0000}"/>
    <cellStyle name="Normal 2 3 2 2 3 2 4 2 2 5 2" xfId="25829" xr:uid="{00000000-0005-0000-0000-00007B3D0000}"/>
    <cellStyle name="Normal 2 3 2 2 3 2 4 2 2 6" xfId="17683" xr:uid="{00000000-0005-0000-0000-00007C3D0000}"/>
    <cellStyle name="Normal 2 3 2 2 3 2 4 2 3" xfId="2092" xr:uid="{00000000-0005-0000-0000-00007D3D0000}"/>
    <cellStyle name="Normal 2 3 2 2 3 2 4 2 3 2" xfId="4648" xr:uid="{00000000-0005-0000-0000-00007E3D0000}"/>
    <cellStyle name="Normal 2 3 2 2 3 2 4 2 3 2 2" xfId="12794" xr:uid="{00000000-0005-0000-0000-00007F3D0000}"/>
    <cellStyle name="Normal 2 3 2 2 3 2 4 2 3 2 2 2" xfId="29090" xr:uid="{00000000-0005-0000-0000-0000803D0000}"/>
    <cellStyle name="Normal 2 3 2 2 3 2 4 2 3 2 3" xfId="20944" xr:uid="{00000000-0005-0000-0000-0000813D0000}"/>
    <cellStyle name="Normal 2 3 2 2 3 2 4 2 3 3" xfId="7391" xr:uid="{00000000-0005-0000-0000-0000823D0000}"/>
    <cellStyle name="Normal 2 3 2 2 3 2 4 2 3 3 2" xfId="15537" xr:uid="{00000000-0005-0000-0000-0000833D0000}"/>
    <cellStyle name="Normal 2 3 2 2 3 2 4 2 3 3 2 2" xfId="31833" xr:uid="{00000000-0005-0000-0000-0000843D0000}"/>
    <cellStyle name="Normal 2 3 2 2 3 2 4 2 3 3 3" xfId="23687" xr:uid="{00000000-0005-0000-0000-0000853D0000}"/>
    <cellStyle name="Normal 2 3 2 2 3 2 4 2 3 4" xfId="10238" xr:uid="{00000000-0005-0000-0000-0000863D0000}"/>
    <cellStyle name="Normal 2 3 2 2 3 2 4 2 3 4 2" xfId="26534" xr:uid="{00000000-0005-0000-0000-0000873D0000}"/>
    <cellStyle name="Normal 2 3 2 2 3 2 4 2 3 5" xfId="18388" xr:uid="{00000000-0005-0000-0000-0000883D0000}"/>
    <cellStyle name="Normal 2 3 2 2 3 2 4 2 4" xfId="3430" xr:uid="{00000000-0005-0000-0000-0000893D0000}"/>
    <cellStyle name="Normal 2 3 2 2 3 2 4 2 4 2" xfId="11576" xr:uid="{00000000-0005-0000-0000-00008A3D0000}"/>
    <cellStyle name="Normal 2 3 2 2 3 2 4 2 4 2 2" xfId="27872" xr:uid="{00000000-0005-0000-0000-00008B3D0000}"/>
    <cellStyle name="Normal 2 3 2 2 3 2 4 2 4 3" xfId="19726" xr:uid="{00000000-0005-0000-0000-00008C3D0000}"/>
    <cellStyle name="Normal 2 3 2 2 3 2 4 2 5" xfId="5981" xr:uid="{00000000-0005-0000-0000-00008D3D0000}"/>
    <cellStyle name="Normal 2 3 2 2 3 2 4 2 5 2" xfId="14127" xr:uid="{00000000-0005-0000-0000-00008E3D0000}"/>
    <cellStyle name="Normal 2 3 2 2 3 2 4 2 5 2 2" xfId="30423" xr:uid="{00000000-0005-0000-0000-00008F3D0000}"/>
    <cellStyle name="Normal 2 3 2 2 3 2 4 2 5 3" xfId="22277" xr:uid="{00000000-0005-0000-0000-0000903D0000}"/>
    <cellStyle name="Normal 2 3 2 2 3 2 4 2 6" xfId="8828" xr:uid="{00000000-0005-0000-0000-0000913D0000}"/>
    <cellStyle name="Normal 2 3 2 2 3 2 4 2 6 2" xfId="25124" xr:uid="{00000000-0005-0000-0000-0000923D0000}"/>
    <cellStyle name="Normal 2 3 2 2 3 2 4 2 7" xfId="16978" xr:uid="{00000000-0005-0000-0000-0000933D0000}"/>
    <cellStyle name="Normal 2 3 2 2 3 2 4 3" xfId="1043" xr:uid="{00000000-0005-0000-0000-0000943D0000}"/>
    <cellStyle name="Normal 2 3 2 2 3 2 4 3 2" xfId="2453" xr:uid="{00000000-0005-0000-0000-0000953D0000}"/>
    <cellStyle name="Normal 2 3 2 2 3 2 4 3 2 2" xfId="4961" xr:uid="{00000000-0005-0000-0000-0000963D0000}"/>
    <cellStyle name="Normal 2 3 2 2 3 2 4 3 2 2 2" xfId="13107" xr:uid="{00000000-0005-0000-0000-0000973D0000}"/>
    <cellStyle name="Normal 2 3 2 2 3 2 4 3 2 2 2 2" xfId="29403" xr:uid="{00000000-0005-0000-0000-0000983D0000}"/>
    <cellStyle name="Normal 2 3 2 2 3 2 4 3 2 2 3" xfId="21257" xr:uid="{00000000-0005-0000-0000-0000993D0000}"/>
    <cellStyle name="Normal 2 3 2 2 3 2 4 3 2 3" xfId="7752" xr:uid="{00000000-0005-0000-0000-00009A3D0000}"/>
    <cellStyle name="Normal 2 3 2 2 3 2 4 3 2 3 2" xfId="15898" xr:uid="{00000000-0005-0000-0000-00009B3D0000}"/>
    <cellStyle name="Normal 2 3 2 2 3 2 4 3 2 3 2 2" xfId="32194" xr:uid="{00000000-0005-0000-0000-00009C3D0000}"/>
    <cellStyle name="Normal 2 3 2 2 3 2 4 3 2 3 3" xfId="24048" xr:uid="{00000000-0005-0000-0000-00009D3D0000}"/>
    <cellStyle name="Normal 2 3 2 2 3 2 4 3 2 4" xfId="10599" xr:uid="{00000000-0005-0000-0000-00009E3D0000}"/>
    <cellStyle name="Normal 2 3 2 2 3 2 4 3 2 4 2" xfId="26895" xr:uid="{00000000-0005-0000-0000-00009F3D0000}"/>
    <cellStyle name="Normal 2 3 2 2 3 2 4 3 2 5" xfId="18749" xr:uid="{00000000-0005-0000-0000-0000A03D0000}"/>
    <cellStyle name="Normal 2 3 2 2 3 2 4 3 3" xfId="3743" xr:uid="{00000000-0005-0000-0000-0000A13D0000}"/>
    <cellStyle name="Normal 2 3 2 2 3 2 4 3 3 2" xfId="11889" xr:uid="{00000000-0005-0000-0000-0000A23D0000}"/>
    <cellStyle name="Normal 2 3 2 2 3 2 4 3 3 2 2" xfId="28185" xr:uid="{00000000-0005-0000-0000-0000A33D0000}"/>
    <cellStyle name="Normal 2 3 2 2 3 2 4 3 3 3" xfId="20039" xr:uid="{00000000-0005-0000-0000-0000A43D0000}"/>
    <cellStyle name="Normal 2 3 2 2 3 2 4 3 4" xfId="6342" xr:uid="{00000000-0005-0000-0000-0000A53D0000}"/>
    <cellStyle name="Normal 2 3 2 2 3 2 4 3 4 2" xfId="14488" xr:uid="{00000000-0005-0000-0000-0000A63D0000}"/>
    <cellStyle name="Normal 2 3 2 2 3 2 4 3 4 2 2" xfId="30784" xr:uid="{00000000-0005-0000-0000-0000A73D0000}"/>
    <cellStyle name="Normal 2 3 2 2 3 2 4 3 4 3" xfId="22638" xr:uid="{00000000-0005-0000-0000-0000A83D0000}"/>
    <cellStyle name="Normal 2 3 2 2 3 2 4 3 5" xfId="9189" xr:uid="{00000000-0005-0000-0000-0000A93D0000}"/>
    <cellStyle name="Normal 2 3 2 2 3 2 4 3 5 2" xfId="25485" xr:uid="{00000000-0005-0000-0000-0000AA3D0000}"/>
    <cellStyle name="Normal 2 3 2 2 3 2 4 3 6" xfId="17339" xr:uid="{00000000-0005-0000-0000-0000AB3D0000}"/>
    <cellStyle name="Normal 2 3 2 2 3 2 4 4" xfId="1748" xr:uid="{00000000-0005-0000-0000-0000AC3D0000}"/>
    <cellStyle name="Normal 2 3 2 2 3 2 4 4 2" xfId="4352" xr:uid="{00000000-0005-0000-0000-0000AD3D0000}"/>
    <cellStyle name="Normal 2 3 2 2 3 2 4 4 2 2" xfId="12498" xr:uid="{00000000-0005-0000-0000-0000AE3D0000}"/>
    <cellStyle name="Normal 2 3 2 2 3 2 4 4 2 2 2" xfId="28794" xr:uid="{00000000-0005-0000-0000-0000AF3D0000}"/>
    <cellStyle name="Normal 2 3 2 2 3 2 4 4 2 3" xfId="20648" xr:uid="{00000000-0005-0000-0000-0000B03D0000}"/>
    <cellStyle name="Normal 2 3 2 2 3 2 4 4 3" xfId="7047" xr:uid="{00000000-0005-0000-0000-0000B13D0000}"/>
    <cellStyle name="Normal 2 3 2 2 3 2 4 4 3 2" xfId="15193" xr:uid="{00000000-0005-0000-0000-0000B23D0000}"/>
    <cellStyle name="Normal 2 3 2 2 3 2 4 4 3 2 2" xfId="31489" xr:uid="{00000000-0005-0000-0000-0000B33D0000}"/>
    <cellStyle name="Normal 2 3 2 2 3 2 4 4 3 3" xfId="23343" xr:uid="{00000000-0005-0000-0000-0000B43D0000}"/>
    <cellStyle name="Normal 2 3 2 2 3 2 4 4 4" xfId="9894" xr:uid="{00000000-0005-0000-0000-0000B53D0000}"/>
    <cellStyle name="Normal 2 3 2 2 3 2 4 4 4 2" xfId="26190" xr:uid="{00000000-0005-0000-0000-0000B63D0000}"/>
    <cellStyle name="Normal 2 3 2 2 3 2 4 4 5" xfId="18044" xr:uid="{00000000-0005-0000-0000-0000B73D0000}"/>
    <cellStyle name="Normal 2 3 2 2 3 2 4 5" xfId="3134" xr:uid="{00000000-0005-0000-0000-0000B83D0000}"/>
    <cellStyle name="Normal 2 3 2 2 3 2 4 5 2" xfId="11280" xr:uid="{00000000-0005-0000-0000-0000B93D0000}"/>
    <cellStyle name="Normal 2 3 2 2 3 2 4 5 2 2" xfId="27576" xr:uid="{00000000-0005-0000-0000-0000BA3D0000}"/>
    <cellStyle name="Normal 2 3 2 2 3 2 4 5 3" xfId="19430" xr:uid="{00000000-0005-0000-0000-0000BB3D0000}"/>
    <cellStyle name="Normal 2 3 2 2 3 2 4 6" xfId="5637" xr:uid="{00000000-0005-0000-0000-0000BC3D0000}"/>
    <cellStyle name="Normal 2 3 2 2 3 2 4 6 2" xfId="13783" xr:uid="{00000000-0005-0000-0000-0000BD3D0000}"/>
    <cellStyle name="Normal 2 3 2 2 3 2 4 6 2 2" xfId="30079" xr:uid="{00000000-0005-0000-0000-0000BE3D0000}"/>
    <cellStyle name="Normal 2 3 2 2 3 2 4 6 3" xfId="21933" xr:uid="{00000000-0005-0000-0000-0000BF3D0000}"/>
    <cellStyle name="Normal 2 3 2 2 3 2 4 7" xfId="8484" xr:uid="{00000000-0005-0000-0000-0000C03D0000}"/>
    <cellStyle name="Normal 2 3 2 2 3 2 4 7 2" xfId="24780" xr:uid="{00000000-0005-0000-0000-0000C13D0000}"/>
    <cellStyle name="Normal 2 3 2 2 3 2 4 8" xfId="16634" xr:uid="{00000000-0005-0000-0000-0000C23D0000}"/>
    <cellStyle name="Normal 2 3 2 2 3 2 5" xfId="427" xr:uid="{00000000-0005-0000-0000-0000C33D0000}"/>
    <cellStyle name="Normal 2 3 2 2 3 2 5 2" xfId="1133" xr:uid="{00000000-0005-0000-0000-0000C43D0000}"/>
    <cellStyle name="Normal 2 3 2 2 3 2 5 2 2" xfId="2543" xr:uid="{00000000-0005-0000-0000-0000C53D0000}"/>
    <cellStyle name="Normal 2 3 2 2 3 2 5 2 2 2" xfId="5035" xr:uid="{00000000-0005-0000-0000-0000C63D0000}"/>
    <cellStyle name="Normal 2 3 2 2 3 2 5 2 2 2 2" xfId="13181" xr:uid="{00000000-0005-0000-0000-0000C73D0000}"/>
    <cellStyle name="Normal 2 3 2 2 3 2 5 2 2 2 2 2" xfId="29477" xr:uid="{00000000-0005-0000-0000-0000C83D0000}"/>
    <cellStyle name="Normal 2 3 2 2 3 2 5 2 2 2 3" xfId="21331" xr:uid="{00000000-0005-0000-0000-0000C93D0000}"/>
    <cellStyle name="Normal 2 3 2 2 3 2 5 2 2 3" xfId="7842" xr:uid="{00000000-0005-0000-0000-0000CA3D0000}"/>
    <cellStyle name="Normal 2 3 2 2 3 2 5 2 2 3 2" xfId="15988" xr:uid="{00000000-0005-0000-0000-0000CB3D0000}"/>
    <cellStyle name="Normal 2 3 2 2 3 2 5 2 2 3 2 2" xfId="32284" xr:uid="{00000000-0005-0000-0000-0000CC3D0000}"/>
    <cellStyle name="Normal 2 3 2 2 3 2 5 2 2 3 3" xfId="24138" xr:uid="{00000000-0005-0000-0000-0000CD3D0000}"/>
    <cellStyle name="Normal 2 3 2 2 3 2 5 2 2 4" xfId="10689" xr:uid="{00000000-0005-0000-0000-0000CE3D0000}"/>
    <cellStyle name="Normal 2 3 2 2 3 2 5 2 2 4 2" xfId="26985" xr:uid="{00000000-0005-0000-0000-0000CF3D0000}"/>
    <cellStyle name="Normal 2 3 2 2 3 2 5 2 2 5" xfId="18839" xr:uid="{00000000-0005-0000-0000-0000D03D0000}"/>
    <cellStyle name="Normal 2 3 2 2 3 2 5 2 3" xfId="3817" xr:uid="{00000000-0005-0000-0000-0000D13D0000}"/>
    <cellStyle name="Normal 2 3 2 2 3 2 5 2 3 2" xfId="11963" xr:uid="{00000000-0005-0000-0000-0000D23D0000}"/>
    <cellStyle name="Normal 2 3 2 2 3 2 5 2 3 2 2" xfId="28259" xr:uid="{00000000-0005-0000-0000-0000D33D0000}"/>
    <cellStyle name="Normal 2 3 2 2 3 2 5 2 3 3" xfId="20113" xr:uid="{00000000-0005-0000-0000-0000D43D0000}"/>
    <cellStyle name="Normal 2 3 2 2 3 2 5 2 4" xfId="6432" xr:uid="{00000000-0005-0000-0000-0000D53D0000}"/>
    <cellStyle name="Normal 2 3 2 2 3 2 5 2 4 2" xfId="14578" xr:uid="{00000000-0005-0000-0000-0000D63D0000}"/>
    <cellStyle name="Normal 2 3 2 2 3 2 5 2 4 2 2" xfId="30874" xr:uid="{00000000-0005-0000-0000-0000D73D0000}"/>
    <cellStyle name="Normal 2 3 2 2 3 2 5 2 4 3" xfId="22728" xr:uid="{00000000-0005-0000-0000-0000D83D0000}"/>
    <cellStyle name="Normal 2 3 2 2 3 2 5 2 5" xfId="9279" xr:uid="{00000000-0005-0000-0000-0000D93D0000}"/>
    <cellStyle name="Normal 2 3 2 2 3 2 5 2 5 2" xfId="25575" xr:uid="{00000000-0005-0000-0000-0000DA3D0000}"/>
    <cellStyle name="Normal 2 3 2 2 3 2 5 2 6" xfId="17429" xr:uid="{00000000-0005-0000-0000-0000DB3D0000}"/>
    <cellStyle name="Normal 2 3 2 2 3 2 5 3" xfId="1838" xr:uid="{00000000-0005-0000-0000-0000DC3D0000}"/>
    <cellStyle name="Normal 2 3 2 2 3 2 5 3 2" xfId="4426" xr:uid="{00000000-0005-0000-0000-0000DD3D0000}"/>
    <cellStyle name="Normal 2 3 2 2 3 2 5 3 2 2" xfId="12572" xr:uid="{00000000-0005-0000-0000-0000DE3D0000}"/>
    <cellStyle name="Normal 2 3 2 2 3 2 5 3 2 2 2" xfId="28868" xr:uid="{00000000-0005-0000-0000-0000DF3D0000}"/>
    <cellStyle name="Normal 2 3 2 2 3 2 5 3 2 3" xfId="20722" xr:uid="{00000000-0005-0000-0000-0000E03D0000}"/>
    <cellStyle name="Normal 2 3 2 2 3 2 5 3 3" xfId="7137" xr:uid="{00000000-0005-0000-0000-0000E13D0000}"/>
    <cellStyle name="Normal 2 3 2 2 3 2 5 3 3 2" xfId="15283" xr:uid="{00000000-0005-0000-0000-0000E23D0000}"/>
    <cellStyle name="Normal 2 3 2 2 3 2 5 3 3 2 2" xfId="31579" xr:uid="{00000000-0005-0000-0000-0000E33D0000}"/>
    <cellStyle name="Normal 2 3 2 2 3 2 5 3 3 3" xfId="23433" xr:uid="{00000000-0005-0000-0000-0000E43D0000}"/>
    <cellStyle name="Normal 2 3 2 2 3 2 5 3 4" xfId="9984" xr:uid="{00000000-0005-0000-0000-0000E53D0000}"/>
    <cellStyle name="Normal 2 3 2 2 3 2 5 3 4 2" xfId="26280" xr:uid="{00000000-0005-0000-0000-0000E63D0000}"/>
    <cellStyle name="Normal 2 3 2 2 3 2 5 3 5" xfId="18134" xr:uid="{00000000-0005-0000-0000-0000E73D0000}"/>
    <cellStyle name="Normal 2 3 2 2 3 2 5 4" xfId="3208" xr:uid="{00000000-0005-0000-0000-0000E83D0000}"/>
    <cellStyle name="Normal 2 3 2 2 3 2 5 4 2" xfId="11354" xr:uid="{00000000-0005-0000-0000-0000E93D0000}"/>
    <cellStyle name="Normal 2 3 2 2 3 2 5 4 2 2" xfId="27650" xr:uid="{00000000-0005-0000-0000-0000EA3D0000}"/>
    <cellStyle name="Normal 2 3 2 2 3 2 5 4 3" xfId="19504" xr:uid="{00000000-0005-0000-0000-0000EB3D0000}"/>
    <cellStyle name="Normal 2 3 2 2 3 2 5 5" xfId="5727" xr:uid="{00000000-0005-0000-0000-0000EC3D0000}"/>
    <cellStyle name="Normal 2 3 2 2 3 2 5 5 2" xfId="13873" xr:uid="{00000000-0005-0000-0000-0000ED3D0000}"/>
    <cellStyle name="Normal 2 3 2 2 3 2 5 5 2 2" xfId="30169" xr:uid="{00000000-0005-0000-0000-0000EE3D0000}"/>
    <cellStyle name="Normal 2 3 2 2 3 2 5 5 3" xfId="22023" xr:uid="{00000000-0005-0000-0000-0000EF3D0000}"/>
    <cellStyle name="Normal 2 3 2 2 3 2 5 6" xfId="8574" xr:uid="{00000000-0005-0000-0000-0000F03D0000}"/>
    <cellStyle name="Normal 2 3 2 2 3 2 5 6 2" xfId="24870" xr:uid="{00000000-0005-0000-0000-0000F13D0000}"/>
    <cellStyle name="Normal 2 3 2 2 3 2 5 7" xfId="16724" xr:uid="{00000000-0005-0000-0000-0000F23D0000}"/>
    <cellStyle name="Normal 2 3 2 2 3 2 6" xfId="789" xr:uid="{00000000-0005-0000-0000-0000F33D0000}"/>
    <cellStyle name="Normal 2 3 2 2 3 2 6 2" xfId="2199" xr:uid="{00000000-0005-0000-0000-0000F43D0000}"/>
    <cellStyle name="Normal 2 3 2 2 3 2 6 2 2" xfId="4739" xr:uid="{00000000-0005-0000-0000-0000F53D0000}"/>
    <cellStyle name="Normal 2 3 2 2 3 2 6 2 2 2" xfId="12885" xr:uid="{00000000-0005-0000-0000-0000F63D0000}"/>
    <cellStyle name="Normal 2 3 2 2 3 2 6 2 2 2 2" xfId="29181" xr:uid="{00000000-0005-0000-0000-0000F73D0000}"/>
    <cellStyle name="Normal 2 3 2 2 3 2 6 2 2 3" xfId="21035" xr:uid="{00000000-0005-0000-0000-0000F83D0000}"/>
    <cellStyle name="Normal 2 3 2 2 3 2 6 2 3" xfId="7498" xr:uid="{00000000-0005-0000-0000-0000F93D0000}"/>
    <cellStyle name="Normal 2 3 2 2 3 2 6 2 3 2" xfId="15644" xr:uid="{00000000-0005-0000-0000-0000FA3D0000}"/>
    <cellStyle name="Normal 2 3 2 2 3 2 6 2 3 2 2" xfId="31940" xr:uid="{00000000-0005-0000-0000-0000FB3D0000}"/>
    <cellStyle name="Normal 2 3 2 2 3 2 6 2 3 3" xfId="23794" xr:uid="{00000000-0005-0000-0000-0000FC3D0000}"/>
    <cellStyle name="Normal 2 3 2 2 3 2 6 2 4" xfId="10345" xr:uid="{00000000-0005-0000-0000-0000FD3D0000}"/>
    <cellStyle name="Normal 2 3 2 2 3 2 6 2 4 2" xfId="26641" xr:uid="{00000000-0005-0000-0000-0000FE3D0000}"/>
    <cellStyle name="Normal 2 3 2 2 3 2 6 2 5" xfId="18495" xr:uid="{00000000-0005-0000-0000-0000FF3D0000}"/>
    <cellStyle name="Normal 2 3 2 2 3 2 6 3" xfId="3521" xr:uid="{00000000-0005-0000-0000-0000003E0000}"/>
    <cellStyle name="Normal 2 3 2 2 3 2 6 3 2" xfId="11667" xr:uid="{00000000-0005-0000-0000-0000013E0000}"/>
    <cellStyle name="Normal 2 3 2 2 3 2 6 3 2 2" xfId="27963" xr:uid="{00000000-0005-0000-0000-0000023E0000}"/>
    <cellStyle name="Normal 2 3 2 2 3 2 6 3 3" xfId="19817" xr:uid="{00000000-0005-0000-0000-0000033E0000}"/>
    <cellStyle name="Normal 2 3 2 2 3 2 6 4" xfId="6088" xr:uid="{00000000-0005-0000-0000-0000043E0000}"/>
    <cellStyle name="Normal 2 3 2 2 3 2 6 4 2" xfId="14234" xr:uid="{00000000-0005-0000-0000-0000053E0000}"/>
    <cellStyle name="Normal 2 3 2 2 3 2 6 4 2 2" xfId="30530" xr:uid="{00000000-0005-0000-0000-0000063E0000}"/>
    <cellStyle name="Normal 2 3 2 2 3 2 6 4 3" xfId="22384" xr:uid="{00000000-0005-0000-0000-0000073E0000}"/>
    <cellStyle name="Normal 2 3 2 2 3 2 6 5" xfId="8935" xr:uid="{00000000-0005-0000-0000-0000083E0000}"/>
    <cellStyle name="Normal 2 3 2 2 3 2 6 5 2" xfId="25231" xr:uid="{00000000-0005-0000-0000-0000093E0000}"/>
    <cellStyle name="Normal 2 3 2 2 3 2 6 6" xfId="17085" xr:uid="{00000000-0005-0000-0000-00000A3E0000}"/>
    <cellStyle name="Normal 2 3 2 2 3 2 7" xfId="1494" xr:uid="{00000000-0005-0000-0000-00000B3E0000}"/>
    <cellStyle name="Normal 2 3 2 2 3 2 7 2" xfId="4130" xr:uid="{00000000-0005-0000-0000-00000C3E0000}"/>
    <cellStyle name="Normal 2 3 2 2 3 2 7 2 2" xfId="12276" xr:uid="{00000000-0005-0000-0000-00000D3E0000}"/>
    <cellStyle name="Normal 2 3 2 2 3 2 7 2 2 2" xfId="28572" xr:uid="{00000000-0005-0000-0000-00000E3E0000}"/>
    <cellStyle name="Normal 2 3 2 2 3 2 7 2 3" xfId="20426" xr:uid="{00000000-0005-0000-0000-00000F3E0000}"/>
    <cellStyle name="Normal 2 3 2 2 3 2 7 3" xfId="6793" xr:uid="{00000000-0005-0000-0000-0000103E0000}"/>
    <cellStyle name="Normal 2 3 2 2 3 2 7 3 2" xfId="14939" xr:uid="{00000000-0005-0000-0000-0000113E0000}"/>
    <cellStyle name="Normal 2 3 2 2 3 2 7 3 2 2" xfId="31235" xr:uid="{00000000-0005-0000-0000-0000123E0000}"/>
    <cellStyle name="Normal 2 3 2 2 3 2 7 3 3" xfId="23089" xr:uid="{00000000-0005-0000-0000-0000133E0000}"/>
    <cellStyle name="Normal 2 3 2 2 3 2 7 4" xfId="9640" xr:uid="{00000000-0005-0000-0000-0000143E0000}"/>
    <cellStyle name="Normal 2 3 2 2 3 2 7 4 2" xfId="25936" xr:uid="{00000000-0005-0000-0000-0000153E0000}"/>
    <cellStyle name="Normal 2 3 2 2 3 2 7 5" xfId="17790" xr:uid="{00000000-0005-0000-0000-0000163E0000}"/>
    <cellStyle name="Normal 2 3 2 2 3 2 8" xfId="2912" xr:uid="{00000000-0005-0000-0000-0000173E0000}"/>
    <cellStyle name="Normal 2 3 2 2 3 2 8 2" xfId="11058" xr:uid="{00000000-0005-0000-0000-0000183E0000}"/>
    <cellStyle name="Normal 2 3 2 2 3 2 8 2 2" xfId="27354" xr:uid="{00000000-0005-0000-0000-0000193E0000}"/>
    <cellStyle name="Normal 2 3 2 2 3 2 8 3" xfId="19208" xr:uid="{00000000-0005-0000-0000-00001A3E0000}"/>
    <cellStyle name="Normal 2 3 2 2 3 2 9" xfId="5383" xr:uid="{00000000-0005-0000-0000-00001B3E0000}"/>
    <cellStyle name="Normal 2 3 2 2 3 2 9 2" xfId="13529" xr:uid="{00000000-0005-0000-0000-00001C3E0000}"/>
    <cellStyle name="Normal 2 3 2 2 3 2 9 2 2" xfId="29825" xr:uid="{00000000-0005-0000-0000-00001D3E0000}"/>
    <cellStyle name="Normal 2 3 2 2 3 2 9 3" xfId="21679" xr:uid="{00000000-0005-0000-0000-00001E3E0000}"/>
    <cellStyle name="Normal 2 3 2 2 3 3" xfId="129" xr:uid="{00000000-0005-0000-0000-00001F3E0000}"/>
    <cellStyle name="Normal 2 3 2 2 3 3 2" xfId="473" xr:uid="{00000000-0005-0000-0000-0000203E0000}"/>
    <cellStyle name="Normal 2 3 2 2 3 3 2 2" xfId="1179" xr:uid="{00000000-0005-0000-0000-0000213E0000}"/>
    <cellStyle name="Normal 2 3 2 2 3 3 2 2 2" xfId="2589" xr:uid="{00000000-0005-0000-0000-0000223E0000}"/>
    <cellStyle name="Normal 2 3 2 2 3 3 2 2 2 2" xfId="5073" xr:uid="{00000000-0005-0000-0000-0000233E0000}"/>
    <cellStyle name="Normal 2 3 2 2 3 3 2 2 2 2 2" xfId="13219" xr:uid="{00000000-0005-0000-0000-0000243E0000}"/>
    <cellStyle name="Normal 2 3 2 2 3 3 2 2 2 2 2 2" xfId="29515" xr:uid="{00000000-0005-0000-0000-0000253E0000}"/>
    <cellStyle name="Normal 2 3 2 2 3 3 2 2 2 2 3" xfId="21369" xr:uid="{00000000-0005-0000-0000-0000263E0000}"/>
    <cellStyle name="Normal 2 3 2 2 3 3 2 2 2 3" xfId="7888" xr:uid="{00000000-0005-0000-0000-0000273E0000}"/>
    <cellStyle name="Normal 2 3 2 2 3 3 2 2 2 3 2" xfId="16034" xr:uid="{00000000-0005-0000-0000-0000283E0000}"/>
    <cellStyle name="Normal 2 3 2 2 3 3 2 2 2 3 2 2" xfId="32330" xr:uid="{00000000-0005-0000-0000-0000293E0000}"/>
    <cellStyle name="Normal 2 3 2 2 3 3 2 2 2 3 3" xfId="24184" xr:uid="{00000000-0005-0000-0000-00002A3E0000}"/>
    <cellStyle name="Normal 2 3 2 2 3 3 2 2 2 4" xfId="10735" xr:uid="{00000000-0005-0000-0000-00002B3E0000}"/>
    <cellStyle name="Normal 2 3 2 2 3 3 2 2 2 4 2" xfId="27031" xr:uid="{00000000-0005-0000-0000-00002C3E0000}"/>
    <cellStyle name="Normal 2 3 2 2 3 3 2 2 2 5" xfId="18885" xr:uid="{00000000-0005-0000-0000-00002D3E0000}"/>
    <cellStyle name="Normal 2 3 2 2 3 3 2 2 3" xfId="3855" xr:uid="{00000000-0005-0000-0000-00002E3E0000}"/>
    <cellStyle name="Normal 2 3 2 2 3 3 2 2 3 2" xfId="12001" xr:uid="{00000000-0005-0000-0000-00002F3E0000}"/>
    <cellStyle name="Normal 2 3 2 2 3 3 2 2 3 2 2" xfId="28297" xr:uid="{00000000-0005-0000-0000-0000303E0000}"/>
    <cellStyle name="Normal 2 3 2 2 3 3 2 2 3 3" xfId="20151" xr:uid="{00000000-0005-0000-0000-0000313E0000}"/>
    <cellStyle name="Normal 2 3 2 2 3 3 2 2 4" xfId="6478" xr:uid="{00000000-0005-0000-0000-0000323E0000}"/>
    <cellStyle name="Normal 2 3 2 2 3 3 2 2 4 2" xfId="14624" xr:uid="{00000000-0005-0000-0000-0000333E0000}"/>
    <cellStyle name="Normal 2 3 2 2 3 3 2 2 4 2 2" xfId="30920" xr:uid="{00000000-0005-0000-0000-0000343E0000}"/>
    <cellStyle name="Normal 2 3 2 2 3 3 2 2 4 3" xfId="22774" xr:uid="{00000000-0005-0000-0000-0000353E0000}"/>
    <cellStyle name="Normal 2 3 2 2 3 3 2 2 5" xfId="9325" xr:uid="{00000000-0005-0000-0000-0000363E0000}"/>
    <cellStyle name="Normal 2 3 2 2 3 3 2 2 5 2" xfId="25621" xr:uid="{00000000-0005-0000-0000-0000373E0000}"/>
    <cellStyle name="Normal 2 3 2 2 3 3 2 2 6" xfId="17475" xr:uid="{00000000-0005-0000-0000-0000383E0000}"/>
    <cellStyle name="Normal 2 3 2 2 3 3 2 3" xfId="1884" xr:uid="{00000000-0005-0000-0000-0000393E0000}"/>
    <cellStyle name="Normal 2 3 2 2 3 3 2 3 2" xfId="4464" xr:uid="{00000000-0005-0000-0000-00003A3E0000}"/>
    <cellStyle name="Normal 2 3 2 2 3 3 2 3 2 2" xfId="12610" xr:uid="{00000000-0005-0000-0000-00003B3E0000}"/>
    <cellStyle name="Normal 2 3 2 2 3 3 2 3 2 2 2" xfId="28906" xr:uid="{00000000-0005-0000-0000-00003C3E0000}"/>
    <cellStyle name="Normal 2 3 2 2 3 3 2 3 2 3" xfId="20760" xr:uid="{00000000-0005-0000-0000-00003D3E0000}"/>
    <cellStyle name="Normal 2 3 2 2 3 3 2 3 3" xfId="7183" xr:uid="{00000000-0005-0000-0000-00003E3E0000}"/>
    <cellStyle name="Normal 2 3 2 2 3 3 2 3 3 2" xfId="15329" xr:uid="{00000000-0005-0000-0000-00003F3E0000}"/>
    <cellStyle name="Normal 2 3 2 2 3 3 2 3 3 2 2" xfId="31625" xr:uid="{00000000-0005-0000-0000-0000403E0000}"/>
    <cellStyle name="Normal 2 3 2 2 3 3 2 3 3 3" xfId="23479" xr:uid="{00000000-0005-0000-0000-0000413E0000}"/>
    <cellStyle name="Normal 2 3 2 2 3 3 2 3 4" xfId="10030" xr:uid="{00000000-0005-0000-0000-0000423E0000}"/>
    <cellStyle name="Normal 2 3 2 2 3 3 2 3 4 2" xfId="26326" xr:uid="{00000000-0005-0000-0000-0000433E0000}"/>
    <cellStyle name="Normal 2 3 2 2 3 3 2 3 5" xfId="18180" xr:uid="{00000000-0005-0000-0000-0000443E0000}"/>
    <cellStyle name="Normal 2 3 2 2 3 3 2 4" xfId="3246" xr:uid="{00000000-0005-0000-0000-0000453E0000}"/>
    <cellStyle name="Normal 2 3 2 2 3 3 2 4 2" xfId="11392" xr:uid="{00000000-0005-0000-0000-0000463E0000}"/>
    <cellStyle name="Normal 2 3 2 2 3 3 2 4 2 2" xfId="27688" xr:uid="{00000000-0005-0000-0000-0000473E0000}"/>
    <cellStyle name="Normal 2 3 2 2 3 3 2 4 3" xfId="19542" xr:uid="{00000000-0005-0000-0000-0000483E0000}"/>
    <cellStyle name="Normal 2 3 2 2 3 3 2 5" xfId="5773" xr:uid="{00000000-0005-0000-0000-0000493E0000}"/>
    <cellStyle name="Normal 2 3 2 2 3 3 2 5 2" xfId="13919" xr:uid="{00000000-0005-0000-0000-00004A3E0000}"/>
    <cellStyle name="Normal 2 3 2 2 3 3 2 5 2 2" xfId="30215" xr:uid="{00000000-0005-0000-0000-00004B3E0000}"/>
    <cellStyle name="Normal 2 3 2 2 3 3 2 5 3" xfId="22069" xr:uid="{00000000-0005-0000-0000-00004C3E0000}"/>
    <cellStyle name="Normal 2 3 2 2 3 3 2 6" xfId="8620" xr:uid="{00000000-0005-0000-0000-00004D3E0000}"/>
    <cellStyle name="Normal 2 3 2 2 3 3 2 6 2" xfId="24916" xr:uid="{00000000-0005-0000-0000-00004E3E0000}"/>
    <cellStyle name="Normal 2 3 2 2 3 3 2 7" xfId="16770" xr:uid="{00000000-0005-0000-0000-00004F3E0000}"/>
    <cellStyle name="Normal 2 3 2 2 3 3 3" xfId="835" xr:uid="{00000000-0005-0000-0000-0000503E0000}"/>
    <cellStyle name="Normal 2 3 2 2 3 3 3 2" xfId="2245" xr:uid="{00000000-0005-0000-0000-0000513E0000}"/>
    <cellStyle name="Normal 2 3 2 2 3 3 3 2 2" xfId="4777" xr:uid="{00000000-0005-0000-0000-0000523E0000}"/>
    <cellStyle name="Normal 2 3 2 2 3 3 3 2 2 2" xfId="12923" xr:uid="{00000000-0005-0000-0000-0000533E0000}"/>
    <cellStyle name="Normal 2 3 2 2 3 3 3 2 2 2 2" xfId="29219" xr:uid="{00000000-0005-0000-0000-0000543E0000}"/>
    <cellStyle name="Normal 2 3 2 2 3 3 3 2 2 3" xfId="21073" xr:uid="{00000000-0005-0000-0000-0000553E0000}"/>
    <cellStyle name="Normal 2 3 2 2 3 3 3 2 3" xfId="7544" xr:uid="{00000000-0005-0000-0000-0000563E0000}"/>
    <cellStyle name="Normal 2 3 2 2 3 3 3 2 3 2" xfId="15690" xr:uid="{00000000-0005-0000-0000-0000573E0000}"/>
    <cellStyle name="Normal 2 3 2 2 3 3 3 2 3 2 2" xfId="31986" xr:uid="{00000000-0005-0000-0000-0000583E0000}"/>
    <cellStyle name="Normal 2 3 2 2 3 3 3 2 3 3" xfId="23840" xr:uid="{00000000-0005-0000-0000-0000593E0000}"/>
    <cellStyle name="Normal 2 3 2 2 3 3 3 2 4" xfId="10391" xr:uid="{00000000-0005-0000-0000-00005A3E0000}"/>
    <cellStyle name="Normal 2 3 2 2 3 3 3 2 4 2" xfId="26687" xr:uid="{00000000-0005-0000-0000-00005B3E0000}"/>
    <cellStyle name="Normal 2 3 2 2 3 3 3 2 5" xfId="18541" xr:uid="{00000000-0005-0000-0000-00005C3E0000}"/>
    <cellStyle name="Normal 2 3 2 2 3 3 3 3" xfId="3559" xr:uid="{00000000-0005-0000-0000-00005D3E0000}"/>
    <cellStyle name="Normal 2 3 2 2 3 3 3 3 2" xfId="11705" xr:uid="{00000000-0005-0000-0000-00005E3E0000}"/>
    <cellStyle name="Normal 2 3 2 2 3 3 3 3 2 2" xfId="28001" xr:uid="{00000000-0005-0000-0000-00005F3E0000}"/>
    <cellStyle name="Normal 2 3 2 2 3 3 3 3 3" xfId="19855" xr:uid="{00000000-0005-0000-0000-0000603E0000}"/>
    <cellStyle name="Normal 2 3 2 2 3 3 3 4" xfId="6134" xr:uid="{00000000-0005-0000-0000-0000613E0000}"/>
    <cellStyle name="Normal 2 3 2 2 3 3 3 4 2" xfId="14280" xr:uid="{00000000-0005-0000-0000-0000623E0000}"/>
    <cellStyle name="Normal 2 3 2 2 3 3 3 4 2 2" xfId="30576" xr:uid="{00000000-0005-0000-0000-0000633E0000}"/>
    <cellStyle name="Normal 2 3 2 2 3 3 3 4 3" xfId="22430" xr:uid="{00000000-0005-0000-0000-0000643E0000}"/>
    <cellStyle name="Normal 2 3 2 2 3 3 3 5" xfId="8981" xr:uid="{00000000-0005-0000-0000-0000653E0000}"/>
    <cellStyle name="Normal 2 3 2 2 3 3 3 5 2" xfId="25277" xr:uid="{00000000-0005-0000-0000-0000663E0000}"/>
    <cellStyle name="Normal 2 3 2 2 3 3 3 6" xfId="17131" xr:uid="{00000000-0005-0000-0000-0000673E0000}"/>
    <cellStyle name="Normal 2 3 2 2 3 3 4" xfId="1540" xr:uid="{00000000-0005-0000-0000-0000683E0000}"/>
    <cellStyle name="Normal 2 3 2 2 3 3 4 2" xfId="4168" xr:uid="{00000000-0005-0000-0000-0000693E0000}"/>
    <cellStyle name="Normal 2 3 2 2 3 3 4 2 2" xfId="12314" xr:uid="{00000000-0005-0000-0000-00006A3E0000}"/>
    <cellStyle name="Normal 2 3 2 2 3 3 4 2 2 2" xfId="28610" xr:uid="{00000000-0005-0000-0000-00006B3E0000}"/>
    <cellStyle name="Normal 2 3 2 2 3 3 4 2 3" xfId="20464" xr:uid="{00000000-0005-0000-0000-00006C3E0000}"/>
    <cellStyle name="Normal 2 3 2 2 3 3 4 3" xfId="6839" xr:uid="{00000000-0005-0000-0000-00006D3E0000}"/>
    <cellStyle name="Normal 2 3 2 2 3 3 4 3 2" xfId="14985" xr:uid="{00000000-0005-0000-0000-00006E3E0000}"/>
    <cellStyle name="Normal 2 3 2 2 3 3 4 3 2 2" xfId="31281" xr:uid="{00000000-0005-0000-0000-00006F3E0000}"/>
    <cellStyle name="Normal 2 3 2 2 3 3 4 3 3" xfId="23135" xr:uid="{00000000-0005-0000-0000-0000703E0000}"/>
    <cellStyle name="Normal 2 3 2 2 3 3 4 4" xfId="9686" xr:uid="{00000000-0005-0000-0000-0000713E0000}"/>
    <cellStyle name="Normal 2 3 2 2 3 3 4 4 2" xfId="25982" xr:uid="{00000000-0005-0000-0000-0000723E0000}"/>
    <cellStyle name="Normal 2 3 2 2 3 3 4 5" xfId="17836" xr:uid="{00000000-0005-0000-0000-0000733E0000}"/>
    <cellStyle name="Normal 2 3 2 2 3 3 5" xfId="2950" xr:uid="{00000000-0005-0000-0000-0000743E0000}"/>
    <cellStyle name="Normal 2 3 2 2 3 3 5 2" xfId="11096" xr:uid="{00000000-0005-0000-0000-0000753E0000}"/>
    <cellStyle name="Normal 2 3 2 2 3 3 5 2 2" xfId="27392" xr:uid="{00000000-0005-0000-0000-0000763E0000}"/>
    <cellStyle name="Normal 2 3 2 2 3 3 5 3" xfId="19246" xr:uid="{00000000-0005-0000-0000-0000773E0000}"/>
    <cellStyle name="Normal 2 3 2 2 3 3 6" xfId="5429" xr:uid="{00000000-0005-0000-0000-0000783E0000}"/>
    <cellStyle name="Normal 2 3 2 2 3 3 6 2" xfId="13575" xr:uid="{00000000-0005-0000-0000-0000793E0000}"/>
    <cellStyle name="Normal 2 3 2 2 3 3 6 2 2" xfId="29871" xr:uid="{00000000-0005-0000-0000-00007A3E0000}"/>
    <cellStyle name="Normal 2 3 2 2 3 3 6 3" xfId="21725" xr:uid="{00000000-0005-0000-0000-00007B3E0000}"/>
    <cellStyle name="Normal 2 3 2 2 3 3 7" xfId="8276" xr:uid="{00000000-0005-0000-0000-00007C3E0000}"/>
    <cellStyle name="Normal 2 3 2 2 3 3 7 2" xfId="24572" xr:uid="{00000000-0005-0000-0000-00007D3E0000}"/>
    <cellStyle name="Normal 2 3 2 2 3 3 8" xfId="16426" xr:uid="{00000000-0005-0000-0000-00007E3E0000}"/>
    <cellStyle name="Normal 2 3 2 2 3 4" xfId="213" xr:uid="{00000000-0005-0000-0000-00007F3E0000}"/>
    <cellStyle name="Normal 2 3 2 2 3 4 2" xfId="557" xr:uid="{00000000-0005-0000-0000-0000803E0000}"/>
    <cellStyle name="Normal 2 3 2 2 3 4 2 2" xfId="1263" xr:uid="{00000000-0005-0000-0000-0000813E0000}"/>
    <cellStyle name="Normal 2 3 2 2 3 4 2 2 2" xfId="2673" xr:uid="{00000000-0005-0000-0000-0000823E0000}"/>
    <cellStyle name="Normal 2 3 2 2 3 4 2 2 2 2" xfId="5147" xr:uid="{00000000-0005-0000-0000-0000833E0000}"/>
    <cellStyle name="Normal 2 3 2 2 3 4 2 2 2 2 2" xfId="13293" xr:uid="{00000000-0005-0000-0000-0000843E0000}"/>
    <cellStyle name="Normal 2 3 2 2 3 4 2 2 2 2 2 2" xfId="29589" xr:uid="{00000000-0005-0000-0000-0000853E0000}"/>
    <cellStyle name="Normal 2 3 2 2 3 4 2 2 2 2 3" xfId="21443" xr:uid="{00000000-0005-0000-0000-0000863E0000}"/>
    <cellStyle name="Normal 2 3 2 2 3 4 2 2 2 3" xfId="7972" xr:uid="{00000000-0005-0000-0000-0000873E0000}"/>
    <cellStyle name="Normal 2 3 2 2 3 4 2 2 2 3 2" xfId="16118" xr:uid="{00000000-0005-0000-0000-0000883E0000}"/>
    <cellStyle name="Normal 2 3 2 2 3 4 2 2 2 3 2 2" xfId="32414" xr:uid="{00000000-0005-0000-0000-0000893E0000}"/>
    <cellStyle name="Normal 2 3 2 2 3 4 2 2 2 3 3" xfId="24268" xr:uid="{00000000-0005-0000-0000-00008A3E0000}"/>
    <cellStyle name="Normal 2 3 2 2 3 4 2 2 2 4" xfId="10819" xr:uid="{00000000-0005-0000-0000-00008B3E0000}"/>
    <cellStyle name="Normal 2 3 2 2 3 4 2 2 2 4 2" xfId="27115" xr:uid="{00000000-0005-0000-0000-00008C3E0000}"/>
    <cellStyle name="Normal 2 3 2 2 3 4 2 2 2 5" xfId="18969" xr:uid="{00000000-0005-0000-0000-00008D3E0000}"/>
    <cellStyle name="Normal 2 3 2 2 3 4 2 2 3" xfId="3929" xr:uid="{00000000-0005-0000-0000-00008E3E0000}"/>
    <cellStyle name="Normal 2 3 2 2 3 4 2 2 3 2" xfId="12075" xr:uid="{00000000-0005-0000-0000-00008F3E0000}"/>
    <cellStyle name="Normal 2 3 2 2 3 4 2 2 3 2 2" xfId="28371" xr:uid="{00000000-0005-0000-0000-0000903E0000}"/>
    <cellStyle name="Normal 2 3 2 2 3 4 2 2 3 3" xfId="20225" xr:uid="{00000000-0005-0000-0000-0000913E0000}"/>
    <cellStyle name="Normal 2 3 2 2 3 4 2 2 4" xfId="6562" xr:uid="{00000000-0005-0000-0000-0000923E0000}"/>
    <cellStyle name="Normal 2 3 2 2 3 4 2 2 4 2" xfId="14708" xr:uid="{00000000-0005-0000-0000-0000933E0000}"/>
    <cellStyle name="Normal 2 3 2 2 3 4 2 2 4 2 2" xfId="31004" xr:uid="{00000000-0005-0000-0000-0000943E0000}"/>
    <cellStyle name="Normal 2 3 2 2 3 4 2 2 4 3" xfId="22858" xr:uid="{00000000-0005-0000-0000-0000953E0000}"/>
    <cellStyle name="Normal 2 3 2 2 3 4 2 2 5" xfId="9409" xr:uid="{00000000-0005-0000-0000-0000963E0000}"/>
    <cellStyle name="Normal 2 3 2 2 3 4 2 2 5 2" xfId="25705" xr:uid="{00000000-0005-0000-0000-0000973E0000}"/>
    <cellStyle name="Normal 2 3 2 2 3 4 2 2 6" xfId="17559" xr:uid="{00000000-0005-0000-0000-0000983E0000}"/>
    <cellStyle name="Normal 2 3 2 2 3 4 2 3" xfId="1968" xr:uid="{00000000-0005-0000-0000-0000993E0000}"/>
    <cellStyle name="Normal 2 3 2 2 3 4 2 3 2" xfId="4538" xr:uid="{00000000-0005-0000-0000-00009A3E0000}"/>
    <cellStyle name="Normal 2 3 2 2 3 4 2 3 2 2" xfId="12684" xr:uid="{00000000-0005-0000-0000-00009B3E0000}"/>
    <cellStyle name="Normal 2 3 2 2 3 4 2 3 2 2 2" xfId="28980" xr:uid="{00000000-0005-0000-0000-00009C3E0000}"/>
    <cellStyle name="Normal 2 3 2 2 3 4 2 3 2 3" xfId="20834" xr:uid="{00000000-0005-0000-0000-00009D3E0000}"/>
    <cellStyle name="Normal 2 3 2 2 3 4 2 3 3" xfId="7267" xr:uid="{00000000-0005-0000-0000-00009E3E0000}"/>
    <cellStyle name="Normal 2 3 2 2 3 4 2 3 3 2" xfId="15413" xr:uid="{00000000-0005-0000-0000-00009F3E0000}"/>
    <cellStyle name="Normal 2 3 2 2 3 4 2 3 3 2 2" xfId="31709" xr:uid="{00000000-0005-0000-0000-0000A03E0000}"/>
    <cellStyle name="Normal 2 3 2 2 3 4 2 3 3 3" xfId="23563" xr:uid="{00000000-0005-0000-0000-0000A13E0000}"/>
    <cellStyle name="Normal 2 3 2 2 3 4 2 3 4" xfId="10114" xr:uid="{00000000-0005-0000-0000-0000A23E0000}"/>
    <cellStyle name="Normal 2 3 2 2 3 4 2 3 4 2" xfId="26410" xr:uid="{00000000-0005-0000-0000-0000A33E0000}"/>
    <cellStyle name="Normal 2 3 2 2 3 4 2 3 5" xfId="18264" xr:uid="{00000000-0005-0000-0000-0000A43E0000}"/>
    <cellStyle name="Normal 2 3 2 2 3 4 2 4" xfId="3320" xr:uid="{00000000-0005-0000-0000-0000A53E0000}"/>
    <cellStyle name="Normal 2 3 2 2 3 4 2 4 2" xfId="11466" xr:uid="{00000000-0005-0000-0000-0000A63E0000}"/>
    <cellStyle name="Normal 2 3 2 2 3 4 2 4 2 2" xfId="27762" xr:uid="{00000000-0005-0000-0000-0000A73E0000}"/>
    <cellStyle name="Normal 2 3 2 2 3 4 2 4 3" xfId="19616" xr:uid="{00000000-0005-0000-0000-0000A83E0000}"/>
    <cellStyle name="Normal 2 3 2 2 3 4 2 5" xfId="5857" xr:uid="{00000000-0005-0000-0000-0000A93E0000}"/>
    <cellStyle name="Normal 2 3 2 2 3 4 2 5 2" xfId="14003" xr:uid="{00000000-0005-0000-0000-0000AA3E0000}"/>
    <cellStyle name="Normal 2 3 2 2 3 4 2 5 2 2" xfId="30299" xr:uid="{00000000-0005-0000-0000-0000AB3E0000}"/>
    <cellStyle name="Normal 2 3 2 2 3 4 2 5 3" xfId="22153" xr:uid="{00000000-0005-0000-0000-0000AC3E0000}"/>
    <cellStyle name="Normal 2 3 2 2 3 4 2 6" xfId="8704" xr:uid="{00000000-0005-0000-0000-0000AD3E0000}"/>
    <cellStyle name="Normal 2 3 2 2 3 4 2 6 2" xfId="25000" xr:uid="{00000000-0005-0000-0000-0000AE3E0000}"/>
    <cellStyle name="Normal 2 3 2 2 3 4 2 7" xfId="16854" xr:uid="{00000000-0005-0000-0000-0000AF3E0000}"/>
    <cellStyle name="Normal 2 3 2 2 3 4 3" xfId="919" xr:uid="{00000000-0005-0000-0000-0000B03E0000}"/>
    <cellStyle name="Normal 2 3 2 2 3 4 3 2" xfId="2329" xr:uid="{00000000-0005-0000-0000-0000B13E0000}"/>
    <cellStyle name="Normal 2 3 2 2 3 4 3 2 2" xfId="4851" xr:uid="{00000000-0005-0000-0000-0000B23E0000}"/>
    <cellStyle name="Normal 2 3 2 2 3 4 3 2 2 2" xfId="12997" xr:uid="{00000000-0005-0000-0000-0000B33E0000}"/>
    <cellStyle name="Normal 2 3 2 2 3 4 3 2 2 2 2" xfId="29293" xr:uid="{00000000-0005-0000-0000-0000B43E0000}"/>
    <cellStyle name="Normal 2 3 2 2 3 4 3 2 2 3" xfId="21147" xr:uid="{00000000-0005-0000-0000-0000B53E0000}"/>
    <cellStyle name="Normal 2 3 2 2 3 4 3 2 3" xfId="7628" xr:uid="{00000000-0005-0000-0000-0000B63E0000}"/>
    <cellStyle name="Normal 2 3 2 2 3 4 3 2 3 2" xfId="15774" xr:uid="{00000000-0005-0000-0000-0000B73E0000}"/>
    <cellStyle name="Normal 2 3 2 2 3 4 3 2 3 2 2" xfId="32070" xr:uid="{00000000-0005-0000-0000-0000B83E0000}"/>
    <cellStyle name="Normal 2 3 2 2 3 4 3 2 3 3" xfId="23924" xr:uid="{00000000-0005-0000-0000-0000B93E0000}"/>
    <cellStyle name="Normal 2 3 2 2 3 4 3 2 4" xfId="10475" xr:uid="{00000000-0005-0000-0000-0000BA3E0000}"/>
    <cellStyle name="Normal 2 3 2 2 3 4 3 2 4 2" xfId="26771" xr:uid="{00000000-0005-0000-0000-0000BB3E0000}"/>
    <cellStyle name="Normal 2 3 2 2 3 4 3 2 5" xfId="18625" xr:uid="{00000000-0005-0000-0000-0000BC3E0000}"/>
    <cellStyle name="Normal 2 3 2 2 3 4 3 3" xfId="3633" xr:uid="{00000000-0005-0000-0000-0000BD3E0000}"/>
    <cellStyle name="Normal 2 3 2 2 3 4 3 3 2" xfId="11779" xr:uid="{00000000-0005-0000-0000-0000BE3E0000}"/>
    <cellStyle name="Normal 2 3 2 2 3 4 3 3 2 2" xfId="28075" xr:uid="{00000000-0005-0000-0000-0000BF3E0000}"/>
    <cellStyle name="Normal 2 3 2 2 3 4 3 3 3" xfId="19929" xr:uid="{00000000-0005-0000-0000-0000C03E0000}"/>
    <cellStyle name="Normal 2 3 2 2 3 4 3 4" xfId="6218" xr:uid="{00000000-0005-0000-0000-0000C13E0000}"/>
    <cellStyle name="Normal 2 3 2 2 3 4 3 4 2" xfId="14364" xr:uid="{00000000-0005-0000-0000-0000C23E0000}"/>
    <cellStyle name="Normal 2 3 2 2 3 4 3 4 2 2" xfId="30660" xr:uid="{00000000-0005-0000-0000-0000C33E0000}"/>
    <cellStyle name="Normal 2 3 2 2 3 4 3 4 3" xfId="22514" xr:uid="{00000000-0005-0000-0000-0000C43E0000}"/>
    <cellStyle name="Normal 2 3 2 2 3 4 3 5" xfId="9065" xr:uid="{00000000-0005-0000-0000-0000C53E0000}"/>
    <cellStyle name="Normal 2 3 2 2 3 4 3 5 2" xfId="25361" xr:uid="{00000000-0005-0000-0000-0000C63E0000}"/>
    <cellStyle name="Normal 2 3 2 2 3 4 3 6" xfId="17215" xr:uid="{00000000-0005-0000-0000-0000C73E0000}"/>
    <cellStyle name="Normal 2 3 2 2 3 4 4" xfId="1624" xr:uid="{00000000-0005-0000-0000-0000C83E0000}"/>
    <cellStyle name="Normal 2 3 2 2 3 4 4 2" xfId="4242" xr:uid="{00000000-0005-0000-0000-0000C93E0000}"/>
    <cellStyle name="Normal 2 3 2 2 3 4 4 2 2" xfId="12388" xr:uid="{00000000-0005-0000-0000-0000CA3E0000}"/>
    <cellStyle name="Normal 2 3 2 2 3 4 4 2 2 2" xfId="28684" xr:uid="{00000000-0005-0000-0000-0000CB3E0000}"/>
    <cellStyle name="Normal 2 3 2 2 3 4 4 2 3" xfId="20538" xr:uid="{00000000-0005-0000-0000-0000CC3E0000}"/>
    <cellStyle name="Normal 2 3 2 2 3 4 4 3" xfId="6923" xr:uid="{00000000-0005-0000-0000-0000CD3E0000}"/>
    <cellStyle name="Normal 2 3 2 2 3 4 4 3 2" xfId="15069" xr:uid="{00000000-0005-0000-0000-0000CE3E0000}"/>
    <cellStyle name="Normal 2 3 2 2 3 4 4 3 2 2" xfId="31365" xr:uid="{00000000-0005-0000-0000-0000CF3E0000}"/>
    <cellStyle name="Normal 2 3 2 2 3 4 4 3 3" xfId="23219" xr:uid="{00000000-0005-0000-0000-0000D03E0000}"/>
    <cellStyle name="Normal 2 3 2 2 3 4 4 4" xfId="9770" xr:uid="{00000000-0005-0000-0000-0000D13E0000}"/>
    <cellStyle name="Normal 2 3 2 2 3 4 4 4 2" xfId="26066" xr:uid="{00000000-0005-0000-0000-0000D23E0000}"/>
    <cellStyle name="Normal 2 3 2 2 3 4 4 5" xfId="17920" xr:uid="{00000000-0005-0000-0000-0000D33E0000}"/>
    <cellStyle name="Normal 2 3 2 2 3 4 5" xfId="3024" xr:uid="{00000000-0005-0000-0000-0000D43E0000}"/>
    <cellStyle name="Normal 2 3 2 2 3 4 5 2" xfId="11170" xr:uid="{00000000-0005-0000-0000-0000D53E0000}"/>
    <cellStyle name="Normal 2 3 2 2 3 4 5 2 2" xfId="27466" xr:uid="{00000000-0005-0000-0000-0000D63E0000}"/>
    <cellStyle name="Normal 2 3 2 2 3 4 5 3" xfId="19320" xr:uid="{00000000-0005-0000-0000-0000D73E0000}"/>
    <cellStyle name="Normal 2 3 2 2 3 4 6" xfId="5513" xr:uid="{00000000-0005-0000-0000-0000D83E0000}"/>
    <cellStyle name="Normal 2 3 2 2 3 4 6 2" xfId="13659" xr:uid="{00000000-0005-0000-0000-0000D93E0000}"/>
    <cellStyle name="Normal 2 3 2 2 3 4 6 2 2" xfId="29955" xr:uid="{00000000-0005-0000-0000-0000DA3E0000}"/>
    <cellStyle name="Normal 2 3 2 2 3 4 6 3" xfId="21809" xr:uid="{00000000-0005-0000-0000-0000DB3E0000}"/>
    <cellStyle name="Normal 2 3 2 2 3 4 7" xfId="8360" xr:uid="{00000000-0005-0000-0000-0000DC3E0000}"/>
    <cellStyle name="Normal 2 3 2 2 3 4 7 2" xfId="24656" xr:uid="{00000000-0005-0000-0000-0000DD3E0000}"/>
    <cellStyle name="Normal 2 3 2 2 3 4 8" xfId="16510" xr:uid="{00000000-0005-0000-0000-0000DE3E0000}"/>
    <cellStyle name="Normal 2 3 2 2 3 5" xfId="293" xr:uid="{00000000-0005-0000-0000-0000DF3E0000}"/>
    <cellStyle name="Normal 2 3 2 2 3 5 2" xfId="637" xr:uid="{00000000-0005-0000-0000-0000E03E0000}"/>
    <cellStyle name="Normal 2 3 2 2 3 5 2 2" xfId="1343" xr:uid="{00000000-0005-0000-0000-0000E13E0000}"/>
    <cellStyle name="Normal 2 3 2 2 3 5 2 2 2" xfId="2753" xr:uid="{00000000-0005-0000-0000-0000E23E0000}"/>
    <cellStyle name="Normal 2 3 2 2 3 5 2 2 2 2" xfId="5221" xr:uid="{00000000-0005-0000-0000-0000E33E0000}"/>
    <cellStyle name="Normal 2 3 2 2 3 5 2 2 2 2 2" xfId="13367" xr:uid="{00000000-0005-0000-0000-0000E43E0000}"/>
    <cellStyle name="Normal 2 3 2 2 3 5 2 2 2 2 2 2" xfId="29663" xr:uid="{00000000-0005-0000-0000-0000E53E0000}"/>
    <cellStyle name="Normal 2 3 2 2 3 5 2 2 2 2 3" xfId="21517" xr:uid="{00000000-0005-0000-0000-0000E63E0000}"/>
    <cellStyle name="Normal 2 3 2 2 3 5 2 2 2 3" xfId="8052" xr:uid="{00000000-0005-0000-0000-0000E73E0000}"/>
    <cellStyle name="Normal 2 3 2 2 3 5 2 2 2 3 2" xfId="16198" xr:uid="{00000000-0005-0000-0000-0000E83E0000}"/>
    <cellStyle name="Normal 2 3 2 2 3 5 2 2 2 3 2 2" xfId="32494" xr:uid="{00000000-0005-0000-0000-0000E93E0000}"/>
    <cellStyle name="Normal 2 3 2 2 3 5 2 2 2 3 3" xfId="24348" xr:uid="{00000000-0005-0000-0000-0000EA3E0000}"/>
    <cellStyle name="Normal 2 3 2 2 3 5 2 2 2 4" xfId="10899" xr:uid="{00000000-0005-0000-0000-0000EB3E0000}"/>
    <cellStyle name="Normal 2 3 2 2 3 5 2 2 2 4 2" xfId="27195" xr:uid="{00000000-0005-0000-0000-0000EC3E0000}"/>
    <cellStyle name="Normal 2 3 2 2 3 5 2 2 2 5" xfId="19049" xr:uid="{00000000-0005-0000-0000-0000ED3E0000}"/>
    <cellStyle name="Normal 2 3 2 2 3 5 2 2 3" xfId="4003" xr:uid="{00000000-0005-0000-0000-0000EE3E0000}"/>
    <cellStyle name="Normal 2 3 2 2 3 5 2 2 3 2" xfId="12149" xr:uid="{00000000-0005-0000-0000-0000EF3E0000}"/>
    <cellStyle name="Normal 2 3 2 2 3 5 2 2 3 2 2" xfId="28445" xr:uid="{00000000-0005-0000-0000-0000F03E0000}"/>
    <cellStyle name="Normal 2 3 2 2 3 5 2 2 3 3" xfId="20299" xr:uid="{00000000-0005-0000-0000-0000F13E0000}"/>
    <cellStyle name="Normal 2 3 2 2 3 5 2 2 4" xfId="6642" xr:uid="{00000000-0005-0000-0000-0000F23E0000}"/>
    <cellStyle name="Normal 2 3 2 2 3 5 2 2 4 2" xfId="14788" xr:uid="{00000000-0005-0000-0000-0000F33E0000}"/>
    <cellStyle name="Normal 2 3 2 2 3 5 2 2 4 2 2" xfId="31084" xr:uid="{00000000-0005-0000-0000-0000F43E0000}"/>
    <cellStyle name="Normal 2 3 2 2 3 5 2 2 4 3" xfId="22938" xr:uid="{00000000-0005-0000-0000-0000F53E0000}"/>
    <cellStyle name="Normal 2 3 2 2 3 5 2 2 5" xfId="9489" xr:uid="{00000000-0005-0000-0000-0000F63E0000}"/>
    <cellStyle name="Normal 2 3 2 2 3 5 2 2 5 2" xfId="25785" xr:uid="{00000000-0005-0000-0000-0000F73E0000}"/>
    <cellStyle name="Normal 2 3 2 2 3 5 2 2 6" xfId="17639" xr:uid="{00000000-0005-0000-0000-0000F83E0000}"/>
    <cellStyle name="Normal 2 3 2 2 3 5 2 3" xfId="2048" xr:uid="{00000000-0005-0000-0000-0000F93E0000}"/>
    <cellStyle name="Normal 2 3 2 2 3 5 2 3 2" xfId="4612" xr:uid="{00000000-0005-0000-0000-0000FA3E0000}"/>
    <cellStyle name="Normal 2 3 2 2 3 5 2 3 2 2" xfId="12758" xr:uid="{00000000-0005-0000-0000-0000FB3E0000}"/>
    <cellStyle name="Normal 2 3 2 2 3 5 2 3 2 2 2" xfId="29054" xr:uid="{00000000-0005-0000-0000-0000FC3E0000}"/>
    <cellStyle name="Normal 2 3 2 2 3 5 2 3 2 3" xfId="20908" xr:uid="{00000000-0005-0000-0000-0000FD3E0000}"/>
    <cellStyle name="Normal 2 3 2 2 3 5 2 3 3" xfId="7347" xr:uid="{00000000-0005-0000-0000-0000FE3E0000}"/>
    <cellStyle name="Normal 2 3 2 2 3 5 2 3 3 2" xfId="15493" xr:uid="{00000000-0005-0000-0000-0000FF3E0000}"/>
    <cellStyle name="Normal 2 3 2 2 3 5 2 3 3 2 2" xfId="31789" xr:uid="{00000000-0005-0000-0000-0000003F0000}"/>
    <cellStyle name="Normal 2 3 2 2 3 5 2 3 3 3" xfId="23643" xr:uid="{00000000-0005-0000-0000-0000013F0000}"/>
    <cellStyle name="Normal 2 3 2 2 3 5 2 3 4" xfId="10194" xr:uid="{00000000-0005-0000-0000-0000023F0000}"/>
    <cellStyle name="Normal 2 3 2 2 3 5 2 3 4 2" xfId="26490" xr:uid="{00000000-0005-0000-0000-0000033F0000}"/>
    <cellStyle name="Normal 2 3 2 2 3 5 2 3 5" xfId="18344" xr:uid="{00000000-0005-0000-0000-0000043F0000}"/>
    <cellStyle name="Normal 2 3 2 2 3 5 2 4" xfId="3394" xr:uid="{00000000-0005-0000-0000-0000053F0000}"/>
    <cellStyle name="Normal 2 3 2 2 3 5 2 4 2" xfId="11540" xr:uid="{00000000-0005-0000-0000-0000063F0000}"/>
    <cellStyle name="Normal 2 3 2 2 3 5 2 4 2 2" xfId="27836" xr:uid="{00000000-0005-0000-0000-0000073F0000}"/>
    <cellStyle name="Normal 2 3 2 2 3 5 2 4 3" xfId="19690" xr:uid="{00000000-0005-0000-0000-0000083F0000}"/>
    <cellStyle name="Normal 2 3 2 2 3 5 2 5" xfId="5937" xr:uid="{00000000-0005-0000-0000-0000093F0000}"/>
    <cellStyle name="Normal 2 3 2 2 3 5 2 5 2" xfId="14083" xr:uid="{00000000-0005-0000-0000-00000A3F0000}"/>
    <cellStyle name="Normal 2 3 2 2 3 5 2 5 2 2" xfId="30379" xr:uid="{00000000-0005-0000-0000-00000B3F0000}"/>
    <cellStyle name="Normal 2 3 2 2 3 5 2 5 3" xfId="22233" xr:uid="{00000000-0005-0000-0000-00000C3F0000}"/>
    <cellStyle name="Normal 2 3 2 2 3 5 2 6" xfId="8784" xr:uid="{00000000-0005-0000-0000-00000D3F0000}"/>
    <cellStyle name="Normal 2 3 2 2 3 5 2 6 2" xfId="25080" xr:uid="{00000000-0005-0000-0000-00000E3F0000}"/>
    <cellStyle name="Normal 2 3 2 2 3 5 2 7" xfId="16934" xr:uid="{00000000-0005-0000-0000-00000F3F0000}"/>
    <cellStyle name="Normal 2 3 2 2 3 5 3" xfId="999" xr:uid="{00000000-0005-0000-0000-0000103F0000}"/>
    <cellStyle name="Normal 2 3 2 2 3 5 3 2" xfId="2409" xr:uid="{00000000-0005-0000-0000-0000113F0000}"/>
    <cellStyle name="Normal 2 3 2 2 3 5 3 2 2" xfId="4925" xr:uid="{00000000-0005-0000-0000-0000123F0000}"/>
    <cellStyle name="Normal 2 3 2 2 3 5 3 2 2 2" xfId="13071" xr:uid="{00000000-0005-0000-0000-0000133F0000}"/>
    <cellStyle name="Normal 2 3 2 2 3 5 3 2 2 2 2" xfId="29367" xr:uid="{00000000-0005-0000-0000-0000143F0000}"/>
    <cellStyle name="Normal 2 3 2 2 3 5 3 2 2 3" xfId="21221" xr:uid="{00000000-0005-0000-0000-0000153F0000}"/>
    <cellStyle name="Normal 2 3 2 2 3 5 3 2 3" xfId="7708" xr:uid="{00000000-0005-0000-0000-0000163F0000}"/>
    <cellStyle name="Normal 2 3 2 2 3 5 3 2 3 2" xfId="15854" xr:uid="{00000000-0005-0000-0000-0000173F0000}"/>
    <cellStyle name="Normal 2 3 2 2 3 5 3 2 3 2 2" xfId="32150" xr:uid="{00000000-0005-0000-0000-0000183F0000}"/>
    <cellStyle name="Normal 2 3 2 2 3 5 3 2 3 3" xfId="24004" xr:uid="{00000000-0005-0000-0000-0000193F0000}"/>
    <cellStyle name="Normal 2 3 2 2 3 5 3 2 4" xfId="10555" xr:uid="{00000000-0005-0000-0000-00001A3F0000}"/>
    <cellStyle name="Normal 2 3 2 2 3 5 3 2 4 2" xfId="26851" xr:uid="{00000000-0005-0000-0000-00001B3F0000}"/>
    <cellStyle name="Normal 2 3 2 2 3 5 3 2 5" xfId="18705" xr:uid="{00000000-0005-0000-0000-00001C3F0000}"/>
    <cellStyle name="Normal 2 3 2 2 3 5 3 3" xfId="3707" xr:uid="{00000000-0005-0000-0000-00001D3F0000}"/>
    <cellStyle name="Normal 2 3 2 2 3 5 3 3 2" xfId="11853" xr:uid="{00000000-0005-0000-0000-00001E3F0000}"/>
    <cellStyle name="Normal 2 3 2 2 3 5 3 3 2 2" xfId="28149" xr:uid="{00000000-0005-0000-0000-00001F3F0000}"/>
    <cellStyle name="Normal 2 3 2 2 3 5 3 3 3" xfId="20003" xr:uid="{00000000-0005-0000-0000-0000203F0000}"/>
    <cellStyle name="Normal 2 3 2 2 3 5 3 4" xfId="6298" xr:uid="{00000000-0005-0000-0000-0000213F0000}"/>
    <cellStyle name="Normal 2 3 2 2 3 5 3 4 2" xfId="14444" xr:uid="{00000000-0005-0000-0000-0000223F0000}"/>
    <cellStyle name="Normal 2 3 2 2 3 5 3 4 2 2" xfId="30740" xr:uid="{00000000-0005-0000-0000-0000233F0000}"/>
    <cellStyle name="Normal 2 3 2 2 3 5 3 4 3" xfId="22594" xr:uid="{00000000-0005-0000-0000-0000243F0000}"/>
    <cellStyle name="Normal 2 3 2 2 3 5 3 5" xfId="9145" xr:uid="{00000000-0005-0000-0000-0000253F0000}"/>
    <cellStyle name="Normal 2 3 2 2 3 5 3 5 2" xfId="25441" xr:uid="{00000000-0005-0000-0000-0000263F0000}"/>
    <cellStyle name="Normal 2 3 2 2 3 5 3 6" xfId="17295" xr:uid="{00000000-0005-0000-0000-0000273F0000}"/>
    <cellStyle name="Normal 2 3 2 2 3 5 4" xfId="1704" xr:uid="{00000000-0005-0000-0000-0000283F0000}"/>
    <cellStyle name="Normal 2 3 2 2 3 5 4 2" xfId="4316" xr:uid="{00000000-0005-0000-0000-0000293F0000}"/>
    <cellStyle name="Normal 2 3 2 2 3 5 4 2 2" xfId="12462" xr:uid="{00000000-0005-0000-0000-00002A3F0000}"/>
    <cellStyle name="Normal 2 3 2 2 3 5 4 2 2 2" xfId="28758" xr:uid="{00000000-0005-0000-0000-00002B3F0000}"/>
    <cellStyle name="Normal 2 3 2 2 3 5 4 2 3" xfId="20612" xr:uid="{00000000-0005-0000-0000-00002C3F0000}"/>
    <cellStyle name="Normal 2 3 2 2 3 5 4 3" xfId="7003" xr:uid="{00000000-0005-0000-0000-00002D3F0000}"/>
    <cellStyle name="Normal 2 3 2 2 3 5 4 3 2" xfId="15149" xr:uid="{00000000-0005-0000-0000-00002E3F0000}"/>
    <cellStyle name="Normal 2 3 2 2 3 5 4 3 2 2" xfId="31445" xr:uid="{00000000-0005-0000-0000-00002F3F0000}"/>
    <cellStyle name="Normal 2 3 2 2 3 5 4 3 3" xfId="23299" xr:uid="{00000000-0005-0000-0000-0000303F0000}"/>
    <cellStyle name="Normal 2 3 2 2 3 5 4 4" xfId="9850" xr:uid="{00000000-0005-0000-0000-0000313F0000}"/>
    <cellStyle name="Normal 2 3 2 2 3 5 4 4 2" xfId="26146" xr:uid="{00000000-0005-0000-0000-0000323F0000}"/>
    <cellStyle name="Normal 2 3 2 2 3 5 4 5" xfId="18000" xr:uid="{00000000-0005-0000-0000-0000333F0000}"/>
    <cellStyle name="Normal 2 3 2 2 3 5 5" xfId="3098" xr:uid="{00000000-0005-0000-0000-0000343F0000}"/>
    <cellStyle name="Normal 2 3 2 2 3 5 5 2" xfId="11244" xr:uid="{00000000-0005-0000-0000-0000353F0000}"/>
    <cellStyle name="Normal 2 3 2 2 3 5 5 2 2" xfId="27540" xr:uid="{00000000-0005-0000-0000-0000363F0000}"/>
    <cellStyle name="Normal 2 3 2 2 3 5 5 3" xfId="19394" xr:uid="{00000000-0005-0000-0000-0000373F0000}"/>
    <cellStyle name="Normal 2 3 2 2 3 5 6" xfId="5593" xr:uid="{00000000-0005-0000-0000-0000383F0000}"/>
    <cellStyle name="Normal 2 3 2 2 3 5 6 2" xfId="13739" xr:uid="{00000000-0005-0000-0000-0000393F0000}"/>
    <cellStyle name="Normal 2 3 2 2 3 5 6 2 2" xfId="30035" xr:uid="{00000000-0005-0000-0000-00003A3F0000}"/>
    <cellStyle name="Normal 2 3 2 2 3 5 6 3" xfId="21889" xr:uid="{00000000-0005-0000-0000-00003B3F0000}"/>
    <cellStyle name="Normal 2 3 2 2 3 5 7" xfId="8440" xr:uid="{00000000-0005-0000-0000-00003C3F0000}"/>
    <cellStyle name="Normal 2 3 2 2 3 5 7 2" xfId="24736" xr:uid="{00000000-0005-0000-0000-00003D3F0000}"/>
    <cellStyle name="Normal 2 3 2 2 3 5 8" xfId="16590" xr:uid="{00000000-0005-0000-0000-00003E3F0000}"/>
    <cellStyle name="Normal 2 3 2 2 3 6" xfId="383" xr:uid="{00000000-0005-0000-0000-00003F3F0000}"/>
    <cellStyle name="Normal 2 3 2 2 3 6 2" xfId="1089" xr:uid="{00000000-0005-0000-0000-0000403F0000}"/>
    <cellStyle name="Normal 2 3 2 2 3 6 2 2" xfId="2499" xr:uid="{00000000-0005-0000-0000-0000413F0000}"/>
    <cellStyle name="Normal 2 3 2 2 3 6 2 2 2" xfId="4999" xr:uid="{00000000-0005-0000-0000-0000423F0000}"/>
    <cellStyle name="Normal 2 3 2 2 3 6 2 2 2 2" xfId="13145" xr:uid="{00000000-0005-0000-0000-0000433F0000}"/>
    <cellStyle name="Normal 2 3 2 2 3 6 2 2 2 2 2" xfId="29441" xr:uid="{00000000-0005-0000-0000-0000443F0000}"/>
    <cellStyle name="Normal 2 3 2 2 3 6 2 2 2 3" xfId="21295" xr:uid="{00000000-0005-0000-0000-0000453F0000}"/>
    <cellStyle name="Normal 2 3 2 2 3 6 2 2 3" xfId="7798" xr:uid="{00000000-0005-0000-0000-0000463F0000}"/>
    <cellStyle name="Normal 2 3 2 2 3 6 2 2 3 2" xfId="15944" xr:uid="{00000000-0005-0000-0000-0000473F0000}"/>
    <cellStyle name="Normal 2 3 2 2 3 6 2 2 3 2 2" xfId="32240" xr:uid="{00000000-0005-0000-0000-0000483F0000}"/>
    <cellStyle name="Normal 2 3 2 2 3 6 2 2 3 3" xfId="24094" xr:uid="{00000000-0005-0000-0000-0000493F0000}"/>
    <cellStyle name="Normal 2 3 2 2 3 6 2 2 4" xfId="10645" xr:uid="{00000000-0005-0000-0000-00004A3F0000}"/>
    <cellStyle name="Normal 2 3 2 2 3 6 2 2 4 2" xfId="26941" xr:uid="{00000000-0005-0000-0000-00004B3F0000}"/>
    <cellStyle name="Normal 2 3 2 2 3 6 2 2 5" xfId="18795" xr:uid="{00000000-0005-0000-0000-00004C3F0000}"/>
    <cellStyle name="Normal 2 3 2 2 3 6 2 3" xfId="3781" xr:uid="{00000000-0005-0000-0000-00004D3F0000}"/>
    <cellStyle name="Normal 2 3 2 2 3 6 2 3 2" xfId="11927" xr:uid="{00000000-0005-0000-0000-00004E3F0000}"/>
    <cellStyle name="Normal 2 3 2 2 3 6 2 3 2 2" xfId="28223" xr:uid="{00000000-0005-0000-0000-00004F3F0000}"/>
    <cellStyle name="Normal 2 3 2 2 3 6 2 3 3" xfId="20077" xr:uid="{00000000-0005-0000-0000-0000503F0000}"/>
    <cellStyle name="Normal 2 3 2 2 3 6 2 4" xfId="6388" xr:uid="{00000000-0005-0000-0000-0000513F0000}"/>
    <cellStyle name="Normal 2 3 2 2 3 6 2 4 2" xfId="14534" xr:uid="{00000000-0005-0000-0000-0000523F0000}"/>
    <cellStyle name="Normal 2 3 2 2 3 6 2 4 2 2" xfId="30830" xr:uid="{00000000-0005-0000-0000-0000533F0000}"/>
    <cellStyle name="Normal 2 3 2 2 3 6 2 4 3" xfId="22684" xr:uid="{00000000-0005-0000-0000-0000543F0000}"/>
    <cellStyle name="Normal 2 3 2 2 3 6 2 5" xfId="9235" xr:uid="{00000000-0005-0000-0000-0000553F0000}"/>
    <cellStyle name="Normal 2 3 2 2 3 6 2 5 2" xfId="25531" xr:uid="{00000000-0005-0000-0000-0000563F0000}"/>
    <cellStyle name="Normal 2 3 2 2 3 6 2 6" xfId="17385" xr:uid="{00000000-0005-0000-0000-0000573F0000}"/>
    <cellStyle name="Normal 2 3 2 2 3 6 3" xfId="1794" xr:uid="{00000000-0005-0000-0000-0000583F0000}"/>
    <cellStyle name="Normal 2 3 2 2 3 6 3 2" xfId="4390" xr:uid="{00000000-0005-0000-0000-0000593F0000}"/>
    <cellStyle name="Normal 2 3 2 2 3 6 3 2 2" xfId="12536" xr:uid="{00000000-0005-0000-0000-00005A3F0000}"/>
    <cellStyle name="Normal 2 3 2 2 3 6 3 2 2 2" xfId="28832" xr:uid="{00000000-0005-0000-0000-00005B3F0000}"/>
    <cellStyle name="Normal 2 3 2 2 3 6 3 2 3" xfId="20686" xr:uid="{00000000-0005-0000-0000-00005C3F0000}"/>
    <cellStyle name="Normal 2 3 2 2 3 6 3 3" xfId="7093" xr:uid="{00000000-0005-0000-0000-00005D3F0000}"/>
    <cellStyle name="Normal 2 3 2 2 3 6 3 3 2" xfId="15239" xr:uid="{00000000-0005-0000-0000-00005E3F0000}"/>
    <cellStyle name="Normal 2 3 2 2 3 6 3 3 2 2" xfId="31535" xr:uid="{00000000-0005-0000-0000-00005F3F0000}"/>
    <cellStyle name="Normal 2 3 2 2 3 6 3 3 3" xfId="23389" xr:uid="{00000000-0005-0000-0000-0000603F0000}"/>
    <cellStyle name="Normal 2 3 2 2 3 6 3 4" xfId="9940" xr:uid="{00000000-0005-0000-0000-0000613F0000}"/>
    <cellStyle name="Normal 2 3 2 2 3 6 3 4 2" xfId="26236" xr:uid="{00000000-0005-0000-0000-0000623F0000}"/>
    <cellStyle name="Normal 2 3 2 2 3 6 3 5" xfId="18090" xr:uid="{00000000-0005-0000-0000-0000633F0000}"/>
    <cellStyle name="Normal 2 3 2 2 3 6 4" xfId="3172" xr:uid="{00000000-0005-0000-0000-0000643F0000}"/>
    <cellStyle name="Normal 2 3 2 2 3 6 4 2" xfId="11318" xr:uid="{00000000-0005-0000-0000-0000653F0000}"/>
    <cellStyle name="Normal 2 3 2 2 3 6 4 2 2" xfId="27614" xr:uid="{00000000-0005-0000-0000-0000663F0000}"/>
    <cellStyle name="Normal 2 3 2 2 3 6 4 3" xfId="19468" xr:uid="{00000000-0005-0000-0000-0000673F0000}"/>
    <cellStyle name="Normal 2 3 2 2 3 6 5" xfId="5683" xr:uid="{00000000-0005-0000-0000-0000683F0000}"/>
    <cellStyle name="Normal 2 3 2 2 3 6 5 2" xfId="13829" xr:uid="{00000000-0005-0000-0000-0000693F0000}"/>
    <cellStyle name="Normal 2 3 2 2 3 6 5 2 2" xfId="30125" xr:uid="{00000000-0005-0000-0000-00006A3F0000}"/>
    <cellStyle name="Normal 2 3 2 2 3 6 5 3" xfId="21979" xr:uid="{00000000-0005-0000-0000-00006B3F0000}"/>
    <cellStyle name="Normal 2 3 2 2 3 6 6" xfId="8530" xr:uid="{00000000-0005-0000-0000-00006C3F0000}"/>
    <cellStyle name="Normal 2 3 2 2 3 6 6 2" xfId="24826" xr:uid="{00000000-0005-0000-0000-00006D3F0000}"/>
    <cellStyle name="Normal 2 3 2 2 3 6 7" xfId="16680" xr:uid="{00000000-0005-0000-0000-00006E3F0000}"/>
    <cellStyle name="Normal 2 3 2 2 3 7" xfId="745" xr:uid="{00000000-0005-0000-0000-00006F3F0000}"/>
    <cellStyle name="Normal 2 3 2 2 3 7 2" xfId="2155" xr:uid="{00000000-0005-0000-0000-0000703F0000}"/>
    <cellStyle name="Normal 2 3 2 2 3 7 2 2" xfId="4703" xr:uid="{00000000-0005-0000-0000-0000713F0000}"/>
    <cellStyle name="Normal 2 3 2 2 3 7 2 2 2" xfId="12849" xr:uid="{00000000-0005-0000-0000-0000723F0000}"/>
    <cellStyle name="Normal 2 3 2 2 3 7 2 2 2 2" xfId="29145" xr:uid="{00000000-0005-0000-0000-0000733F0000}"/>
    <cellStyle name="Normal 2 3 2 2 3 7 2 2 3" xfId="20999" xr:uid="{00000000-0005-0000-0000-0000743F0000}"/>
    <cellStyle name="Normal 2 3 2 2 3 7 2 3" xfId="7454" xr:uid="{00000000-0005-0000-0000-0000753F0000}"/>
    <cellStyle name="Normal 2 3 2 2 3 7 2 3 2" xfId="15600" xr:uid="{00000000-0005-0000-0000-0000763F0000}"/>
    <cellStyle name="Normal 2 3 2 2 3 7 2 3 2 2" xfId="31896" xr:uid="{00000000-0005-0000-0000-0000773F0000}"/>
    <cellStyle name="Normal 2 3 2 2 3 7 2 3 3" xfId="23750" xr:uid="{00000000-0005-0000-0000-0000783F0000}"/>
    <cellStyle name="Normal 2 3 2 2 3 7 2 4" xfId="10301" xr:uid="{00000000-0005-0000-0000-0000793F0000}"/>
    <cellStyle name="Normal 2 3 2 2 3 7 2 4 2" xfId="26597" xr:uid="{00000000-0005-0000-0000-00007A3F0000}"/>
    <cellStyle name="Normal 2 3 2 2 3 7 2 5" xfId="18451" xr:uid="{00000000-0005-0000-0000-00007B3F0000}"/>
    <cellStyle name="Normal 2 3 2 2 3 7 3" xfId="3485" xr:uid="{00000000-0005-0000-0000-00007C3F0000}"/>
    <cellStyle name="Normal 2 3 2 2 3 7 3 2" xfId="11631" xr:uid="{00000000-0005-0000-0000-00007D3F0000}"/>
    <cellStyle name="Normal 2 3 2 2 3 7 3 2 2" xfId="27927" xr:uid="{00000000-0005-0000-0000-00007E3F0000}"/>
    <cellStyle name="Normal 2 3 2 2 3 7 3 3" xfId="19781" xr:uid="{00000000-0005-0000-0000-00007F3F0000}"/>
    <cellStyle name="Normal 2 3 2 2 3 7 4" xfId="6044" xr:uid="{00000000-0005-0000-0000-0000803F0000}"/>
    <cellStyle name="Normal 2 3 2 2 3 7 4 2" xfId="14190" xr:uid="{00000000-0005-0000-0000-0000813F0000}"/>
    <cellStyle name="Normal 2 3 2 2 3 7 4 2 2" xfId="30486" xr:uid="{00000000-0005-0000-0000-0000823F0000}"/>
    <cellStyle name="Normal 2 3 2 2 3 7 4 3" xfId="22340" xr:uid="{00000000-0005-0000-0000-0000833F0000}"/>
    <cellStyle name="Normal 2 3 2 2 3 7 5" xfId="8891" xr:uid="{00000000-0005-0000-0000-0000843F0000}"/>
    <cellStyle name="Normal 2 3 2 2 3 7 5 2" xfId="25187" xr:uid="{00000000-0005-0000-0000-0000853F0000}"/>
    <cellStyle name="Normal 2 3 2 2 3 7 6" xfId="17041" xr:uid="{00000000-0005-0000-0000-0000863F0000}"/>
    <cellStyle name="Normal 2 3 2 2 3 8" xfId="1450" xr:uid="{00000000-0005-0000-0000-0000873F0000}"/>
    <cellStyle name="Normal 2 3 2 2 3 8 2" xfId="4094" xr:uid="{00000000-0005-0000-0000-0000883F0000}"/>
    <cellStyle name="Normal 2 3 2 2 3 8 2 2" xfId="12240" xr:uid="{00000000-0005-0000-0000-0000893F0000}"/>
    <cellStyle name="Normal 2 3 2 2 3 8 2 2 2" xfId="28536" xr:uid="{00000000-0005-0000-0000-00008A3F0000}"/>
    <cellStyle name="Normal 2 3 2 2 3 8 2 3" xfId="20390" xr:uid="{00000000-0005-0000-0000-00008B3F0000}"/>
    <cellStyle name="Normal 2 3 2 2 3 8 3" xfId="6749" xr:uid="{00000000-0005-0000-0000-00008C3F0000}"/>
    <cellStyle name="Normal 2 3 2 2 3 8 3 2" xfId="14895" xr:uid="{00000000-0005-0000-0000-00008D3F0000}"/>
    <cellStyle name="Normal 2 3 2 2 3 8 3 2 2" xfId="31191" xr:uid="{00000000-0005-0000-0000-00008E3F0000}"/>
    <cellStyle name="Normal 2 3 2 2 3 8 3 3" xfId="23045" xr:uid="{00000000-0005-0000-0000-00008F3F0000}"/>
    <cellStyle name="Normal 2 3 2 2 3 8 4" xfId="9596" xr:uid="{00000000-0005-0000-0000-0000903F0000}"/>
    <cellStyle name="Normal 2 3 2 2 3 8 4 2" xfId="25892" xr:uid="{00000000-0005-0000-0000-0000913F0000}"/>
    <cellStyle name="Normal 2 3 2 2 3 8 5" xfId="17746" xr:uid="{00000000-0005-0000-0000-0000923F0000}"/>
    <cellStyle name="Normal 2 3 2 2 3 9" xfId="2876" xr:uid="{00000000-0005-0000-0000-0000933F0000}"/>
    <cellStyle name="Normal 2 3 2 2 3 9 2" xfId="11022" xr:uid="{00000000-0005-0000-0000-0000943F0000}"/>
    <cellStyle name="Normal 2 3 2 2 3 9 2 2" xfId="27318" xr:uid="{00000000-0005-0000-0000-0000953F0000}"/>
    <cellStyle name="Normal 2 3 2 2 3 9 3" xfId="19172" xr:uid="{00000000-0005-0000-0000-0000963F0000}"/>
    <cellStyle name="Normal 2 3 2 2 4" xfId="61" xr:uid="{00000000-0005-0000-0000-0000973F0000}"/>
    <cellStyle name="Normal 2 3 2 2 4 10" xfId="8208" xr:uid="{00000000-0005-0000-0000-0000983F0000}"/>
    <cellStyle name="Normal 2 3 2 2 4 10 2" xfId="24504" xr:uid="{00000000-0005-0000-0000-0000993F0000}"/>
    <cellStyle name="Normal 2 3 2 2 4 11" xfId="16358" xr:uid="{00000000-0005-0000-0000-00009A3F0000}"/>
    <cellStyle name="Normal 2 3 2 2 4 2" xfId="151" xr:uid="{00000000-0005-0000-0000-00009B3F0000}"/>
    <cellStyle name="Normal 2 3 2 2 4 2 2" xfId="495" xr:uid="{00000000-0005-0000-0000-00009C3F0000}"/>
    <cellStyle name="Normal 2 3 2 2 4 2 2 2" xfId="1201" xr:uid="{00000000-0005-0000-0000-00009D3F0000}"/>
    <cellStyle name="Normal 2 3 2 2 4 2 2 2 2" xfId="2611" xr:uid="{00000000-0005-0000-0000-00009E3F0000}"/>
    <cellStyle name="Normal 2 3 2 2 4 2 2 2 2 2" xfId="5091" xr:uid="{00000000-0005-0000-0000-00009F3F0000}"/>
    <cellStyle name="Normal 2 3 2 2 4 2 2 2 2 2 2" xfId="13237" xr:uid="{00000000-0005-0000-0000-0000A03F0000}"/>
    <cellStyle name="Normal 2 3 2 2 4 2 2 2 2 2 2 2" xfId="29533" xr:uid="{00000000-0005-0000-0000-0000A13F0000}"/>
    <cellStyle name="Normal 2 3 2 2 4 2 2 2 2 2 3" xfId="21387" xr:uid="{00000000-0005-0000-0000-0000A23F0000}"/>
    <cellStyle name="Normal 2 3 2 2 4 2 2 2 2 3" xfId="7910" xr:uid="{00000000-0005-0000-0000-0000A33F0000}"/>
    <cellStyle name="Normal 2 3 2 2 4 2 2 2 2 3 2" xfId="16056" xr:uid="{00000000-0005-0000-0000-0000A43F0000}"/>
    <cellStyle name="Normal 2 3 2 2 4 2 2 2 2 3 2 2" xfId="32352" xr:uid="{00000000-0005-0000-0000-0000A53F0000}"/>
    <cellStyle name="Normal 2 3 2 2 4 2 2 2 2 3 3" xfId="24206" xr:uid="{00000000-0005-0000-0000-0000A63F0000}"/>
    <cellStyle name="Normal 2 3 2 2 4 2 2 2 2 4" xfId="10757" xr:uid="{00000000-0005-0000-0000-0000A73F0000}"/>
    <cellStyle name="Normal 2 3 2 2 4 2 2 2 2 4 2" xfId="27053" xr:uid="{00000000-0005-0000-0000-0000A83F0000}"/>
    <cellStyle name="Normal 2 3 2 2 4 2 2 2 2 5" xfId="18907" xr:uid="{00000000-0005-0000-0000-0000A93F0000}"/>
    <cellStyle name="Normal 2 3 2 2 4 2 2 2 3" xfId="3873" xr:uid="{00000000-0005-0000-0000-0000AA3F0000}"/>
    <cellStyle name="Normal 2 3 2 2 4 2 2 2 3 2" xfId="12019" xr:uid="{00000000-0005-0000-0000-0000AB3F0000}"/>
    <cellStyle name="Normal 2 3 2 2 4 2 2 2 3 2 2" xfId="28315" xr:uid="{00000000-0005-0000-0000-0000AC3F0000}"/>
    <cellStyle name="Normal 2 3 2 2 4 2 2 2 3 3" xfId="20169" xr:uid="{00000000-0005-0000-0000-0000AD3F0000}"/>
    <cellStyle name="Normal 2 3 2 2 4 2 2 2 4" xfId="6500" xr:uid="{00000000-0005-0000-0000-0000AE3F0000}"/>
    <cellStyle name="Normal 2 3 2 2 4 2 2 2 4 2" xfId="14646" xr:uid="{00000000-0005-0000-0000-0000AF3F0000}"/>
    <cellStyle name="Normal 2 3 2 2 4 2 2 2 4 2 2" xfId="30942" xr:uid="{00000000-0005-0000-0000-0000B03F0000}"/>
    <cellStyle name="Normal 2 3 2 2 4 2 2 2 4 3" xfId="22796" xr:uid="{00000000-0005-0000-0000-0000B13F0000}"/>
    <cellStyle name="Normal 2 3 2 2 4 2 2 2 5" xfId="9347" xr:uid="{00000000-0005-0000-0000-0000B23F0000}"/>
    <cellStyle name="Normal 2 3 2 2 4 2 2 2 5 2" xfId="25643" xr:uid="{00000000-0005-0000-0000-0000B33F0000}"/>
    <cellStyle name="Normal 2 3 2 2 4 2 2 2 6" xfId="17497" xr:uid="{00000000-0005-0000-0000-0000B43F0000}"/>
    <cellStyle name="Normal 2 3 2 2 4 2 2 3" xfId="1906" xr:uid="{00000000-0005-0000-0000-0000B53F0000}"/>
    <cellStyle name="Normal 2 3 2 2 4 2 2 3 2" xfId="4482" xr:uid="{00000000-0005-0000-0000-0000B63F0000}"/>
    <cellStyle name="Normal 2 3 2 2 4 2 2 3 2 2" xfId="12628" xr:uid="{00000000-0005-0000-0000-0000B73F0000}"/>
    <cellStyle name="Normal 2 3 2 2 4 2 2 3 2 2 2" xfId="28924" xr:uid="{00000000-0005-0000-0000-0000B83F0000}"/>
    <cellStyle name="Normal 2 3 2 2 4 2 2 3 2 3" xfId="20778" xr:uid="{00000000-0005-0000-0000-0000B93F0000}"/>
    <cellStyle name="Normal 2 3 2 2 4 2 2 3 3" xfId="7205" xr:uid="{00000000-0005-0000-0000-0000BA3F0000}"/>
    <cellStyle name="Normal 2 3 2 2 4 2 2 3 3 2" xfId="15351" xr:uid="{00000000-0005-0000-0000-0000BB3F0000}"/>
    <cellStyle name="Normal 2 3 2 2 4 2 2 3 3 2 2" xfId="31647" xr:uid="{00000000-0005-0000-0000-0000BC3F0000}"/>
    <cellStyle name="Normal 2 3 2 2 4 2 2 3 3 3" xfId="23501" xr:uid="{00000000-0005-0000-0000-0000BD3F0000}"/>
    <cellStyle name="Normal 2 3 2 2 4 2 2 3 4" xfId="10052" xr:uid="{00000000-0005-0000-0000-0000BE3F0000}"/>
    <cellStyle name="Normal 2 3 2 2 4 2 2 3 4 2" xfId="26348" xr:uid="{00000000-0005-0000-0000-0000BF3F0000}"/>
    <cellStyle name="Normal 2 3 2 2 4 2 2 3 5" xfId="18202" xr:uid="{00000000-0005-0000-0000-0000C03F0000}"/>
    <cellStyle name="Normal 2 3 2 2 4 2 2 4" xfId="3264" xr:uid="{00000000-0005-0000-0000-0000C13F0000}"/>
    <cellStyle name="Normal 2 3 2 2 4 2 2 4 2" xfId="11410" xr:uid="{00000000-0005-0000-0000-0000C23F0000}"/>
    <cellStyle name="Normal 2 3 2 2 4 2 2 4 2 2" xfId="27706" xr:uid="{00000000-0005-0000-0000-0000C33F0000}"/>
    <cellStyle name="Normal 2 3 2 2 4 2 2 4 3" xfId="19560" xr:uid="{00000000-0005-0000-0000-0000C43F0000}"/>
    <cellStyle name="Normal 2 3 2 2 4 2 2 5" xfId="5795" xr:uid="{00000000-0005-0000-0000-0000C53F0000}"/>
    <cellStyle name="Normal 2 3 2 2 4 2 2 5 2" xfId="13941" xr:uid="{00000000-0005-0000-0000-0000C63F0000}"/>
    <cellStyle name="Normal 2 3 2 2 4 2 2 5 2 2" xfId="30237" xr:uid="{00000000-0005-0000-0000-0000C73F0000}"/>
    <cellStyle name="Normal 2 3 2 2 4 2 2 5 3" xfId="22091" xr:uid="{00000000-0005-0000-0000-0000C83F0000}"/>
    <cellStyle name="Normal 2 3 2 2 4 2 2 6" xfId="8642" xr:uid="{00000000-0005-0000-0000-0000C93F0000}"/>
    <cellStyle name="Normal 2 3 2 2 4 2 2 6 2" xfId="24938" xr:uid="{00000000-0005-0000-0000-0000CA3F0000}"/>
    <cellStyle name="Normal 2 3 2 2 4 2 2 7" xfId="16792" xr:uid="{00000000-0005-0000-0000-0000CB3F0000}"/>
    <cellStyle name="Normal 2 3 2 2 4 2 3" xfId="857" xr:uid="{00000000-0005-0000-0000-0000CC3F0000}"/>
    <cellStyle name="Normal 2 3 2 2 4 2 3 2" xfId="2267" xr:uid="{00000000-0005-0000-0000-0000CD3F0000}"/>
    <cellStyle name="Normal 2 3 2 2 4 2 3 2 2" xfId="4795" xr:uid="{00000000-0005-0000-0000-0000CE3F0000}"/>
    <cellStyle name="Normal 2 3 2 2 4 2 3 2 2 2" xfId="12941" xr:uid="{00000000-0005-0000-0000-0000CF3F0000}"/>
    <cellStyle name="Normal 2 3 2 2 4 2 3 2 2 2 2" xfId="29237" xr:uid="{00000000-0005-0000-0000-0000D03F0000}"/>
    <cellStyle name="Normal 2 3 2 2 4 2 3 2 2 3" xfId="21091" xr:uid="{00000000-0005-0000-0000-0000D13F0000}"/>
    <cellStyle name="Normal 2 3 2 2 4 2 3 2 3" xfId="7566" xr:uid="{00000000-0005-0000-0000-0000D23F0000}"/>
    <cellStyle name="Normal 2 3 2 2 4 2 3 2 3 2" xfId="15712" xr:uid="{00000000-0005-0000-0000-0000D33F0000}"/>
    <cellStyle name="Normal 2 3 2 2 4 2 3 2 3 2 2" xfId="32008" xr:uid="{00000000-0005-0000-0000-0000D43F0000}"/>
    <cellStyle name="Normal 2 3 2 2 4 2 3 2 3 3" xfId="23862" xr:uid="{00000000-0005-0000-0000-0000D53F0000}"/>
    <cellStyle name="Normal 2 3 2 2 4 2 3 2 4" xfId="10413" xr:uid="{00000000-0005-0000-0000-0000D63F0000}"/>
    <cellStyle name="Normal 2 3 2 2 4 2 3 2 4 2" xfId="26709" xr:uid="{00000000-0005-0000-0000-0000D73F0000}"/>
    <cellStyle name="Normal 2 3 2 2 4 2 3 2 5" xfId="18563" xr:uid="{00000000-0005-0000-0000-0000D83F0000}"/>
    <cellStyle name="Normal 2 3 2 2 4 2 3 3" xfId="3577" xr:uid="{00000000-0005-0000-0000-0000D93F0000}"/>
    <cellStyle name="Normal 2 3 2 2 4 2 3 3 2" xfId="11723" xr:uid="{00000000-0005-0000-0000-0000DA3F0000}"/>
    <cellStyle name="Normal 2 3 2 2 4 2 3 3 2 2" xfId="28019" xr:uid="{00000000-0005-0000-0000-0000DB3F0000}"/>
    <cellStyle name="Normal 2 3 2 2 4 2 3 3 3" xfId="19873" xr:uid="{00000000-0005-0000-0000-0000DC3F0000}"/>
    <cellStyle name="Normal 2 3 2 2 4 2 3 4" xfId="6156" xr:uid="{00000000-0005-0000-0000-0000DD3F0000}"/>
    <cellStyle name="Normal 2 3 2 2 4 2 3 4 2" xfId="14302" xr:uid="{00000000-0005-0000-0000-0000DE3F0000}"/>
    <cellStyle name="Normal 2 3 2 2 4 2 3 4 2 2" xfId="30598" xr:uid="{00000000-0005-0000-0000-0000DF3F0000}"/>
    <cellStyle name="Normal 2 3 2 2 4 2 3 4 3" xfId="22452" xr:uid="{00000000-0005-0000-0000-0000E03F0000}"/>
    <cellStyle name="Normal 2 3 2 2 4 2 3 5" xfId="9003" xr:uid="{00000000-0005-0000-0000-0000E13F0000}"/>
    <cellStyle name="Normal 2 3 2 2 4 2 3 5 2" xfId="25299" xr:uid="{00000000-0005-0000-0000-0000E23F0000}"/>
    <cellStyle name="Normal 2 3 2 2 4 2 3 6" xfId="17153" xr:uid="{00000000-0005-0000-0000-0000E33F0000}"/>
    <cellStyle name="Normal 2 3 2 2 4 2 4" xfId="1562" xr:uid="{00000000-0005-0000-0000-0000E43F0000}"/>
    <cellStyle name="Normal 2 3 2 2 4 2 4 2" xfId="4186" xr:uid="{00000000-0005-0000-0000-0000E53F0000}"/>
    <cellStyle name="Normal 2 3 2 2 4 2 4 2 2" xfId="12332" xr:uid="{00000000-0005-0000-0000-0000E63F0000}"/>
    <cellStyle name="Normal 2 3 2 2 4 2 4 2 2 2" xfId="28628" xr:uid="{00000000-0005-0000-0000-0000E73F0000}"/>
    <cellStyle name="Normal 2 3 2 2 4 2 4 2 3" xfId="20482" xr:uid="{00000000-0005-0000-0000-0000E83F0000}"/>
    <cellStyle name="Normal 2 3 2 2 4 2 4 3" xfId="6861" xr:uid="{00000000-0005-0000-0000-0000E93F0000}"/>
    <cellStyle name="Normal 2 3 2 2 4 2 4 3 2" xfId="15007" xr:uid="{00000000-0005-0000-0000-0000EA3F0000}"/>
    <cellStyle name="Normal 2 3 2 2 4 2 4 3 2 2" xfId="31303" xr:uid="{00000000-0005-0000-0000-0000EB3F0000}"/>
    <cellStyle name="Normal 2 3 2 2 4 2 4 3 3" xfId="23157" xr:uid="{00000000-0005-0000-0000-0000EC3F0000}"/>
    <cellStyle name="Normal 2 3 2 2 4 2 4 4" xfId="9708" xr:uid="{00000000-0005-0000-0000-0000ED3F0000}"/>
    <cellStyle name="Normal 2 3 2 2 4 2 4 4 2" xfId="26004" xr:uid="{00000000-0005-0000-0000-0000EE3F0000}"/>
    <cellStyle name="Normal 2 3 2 2 4 2 4 5" xfId="17858" xr:uid="{00000000-0005-0000-0000-0000EF3F0000}"/>
    <cellStyle name="Normal 2 3 2 2 4 2 5" xfId="2968" xr:uid="{00000000-0005-0000-0000-0000F03F0000}"/>
    <cellStyle name="Normal 2 3 2 2 4 2 5 2" xfId="11114" xr:uid="{00000000-0005-0000-0000-0000F13F0000}"/>
    <cellStyle name="Normal 2 3 2 2 4 2 5 2 2" xfId="27410" xr:uid="{00000000-0005-0000-0000-0000F23F0000}"/>
    <cellStyle name="Normal 2 3 2 2 4 2 5 3" xfId="19264" xr:uid="{00000000-0005-0000-0000-0000F33F0000}"/>
    <cellStyle name="Normal 2 3 2 2 4 2 6" xfId="5451" xr:uid="{00000000-0005-0000-0000-0000F43F0000}"/>
    <cellStyle name="Normal 2 3 2 2 4 2 6 2" xfId="13597" xr:uid="{00000000-0005-0000-0000-0000F53F0000}"/>
    <cellStyle name="Normal 2 3 2 2 4 2 6 2 2" xfId="29893" xr:uid="{00000000-0005-0000-0000-0000F63F0000}"/>
    <cellStyle name="Normal 2 3 2 2 4 2 6 3" xfId="21747" xr:uid="{00000000-0005-0000-0000-0000F73F0000}"/>
    <cellStyle name="Normal 2 3 2 2 4 2 7" xfId="8298" xr:uid="{00000000-0005-0000-0000-0000F83F0000}"/>
    <cellStyle name="Normal 2 3 2 2 4 2 7 2" xfId="24594" xr:uid="{00000000-0005-0000-0000-0000F93F0000}"/>
    <cellStyle name="Normal 2 3 2 2 4 2 8" xfId="16448" xr:uid="{00000000-0005-0000-0000-0000FA3F0000}"/>
    <cellStyle name="Normal 2 3 2 2 4 3" xfId="231" xr:uid="{00000000-0005-0000-0000-0000FB3F0000}"/>
    <cellStyle name="Normal 2 3 2 2 4 3 2" xfId="575" xr:uid="{00000000-0005-0000-0000-0000FC3F0000}"/>
    <cellStyle name="Normal 2 3 2 2 4 3 2 2" xfId="1281" xr:uid="{00000000-0005-0000-0000-0000FD3F0000}"/>
    <cellStyle name="Normal 2 3 2 2 4 3 2 2 2" xfId="2691" xr:uid="{00000000-0005-0000-0000-0000FE3F0000}"/>
    <cellStyle name="Normal 2 3 2 2 4 3 2 2 2 2" xfId="5165" xr:uid="{00000000-0005-0000-0000-0000FF3F0000}"/>
    <cellStyle name="Normal 2 3 2 2 4 3 2 2 2 2 2" xfId="13311" xr:uid="{00000000-0005-0000-0000-000000400000}"/>
    <cellStyle name="Normal 2 3 2 2 4 3 2 2 2 2 2 2" xfId="29607" xr:uid="{00000000-0005-0000-0000-000001400000}"/>
    <cellStyle name="Normal 2 3 2 2 4 3 2 2 2 2 3" xfId="21461" xr:uid="{00000000-0005-0000-0000-000002400000}"/>
    <cellStyle name="Normal 2 3 2 2 4 3 2 2 2 3" xfId="7990" xr:uid="{00000000-0005-0000-0000-000003400000}"/>
    <cellStyle name="Normal 2 3 2 2 4 3 2 2 2 3 2" xfId="16136" xr:uid="{00000000-0005-0000-0000-000004400000}"/>
    <cellStyle name="Normal 2 3 2 2 4 3 2 2 2 3 2 2" xfId="32432" xr:uid="{00000000-0005-0000-0000-000005400000}"/>
    <cellStyle name="Normal 2 3 2 2 4 3 2 2 2 3 3" xfId="24286" xr:uid="{00000000-0005-0000-0000-000006400000}"/>
    <cellStyle name="Normal 2 3 2 2 4 3 2 2 2 4" xfId="10837" xr:uid="{00000000-0005-0000-0000-000007400000}"/>
    <cellStyle name="Normal 2 3 2 2 4 3 2 2 2 4 2" xfId="27133" xr:uid="{00000000-0005-0000-0000-000008400000}"/>
    <cellStyle name="Normal 2 3 2 2 4 3 2 2 2 5" xfId="18987" xr:uid="{00000000-0005-0000-0000-000009400000}"/>
    <cellStyle name="Normal 2 3 2 2 4 3 2 2 3" xfId="3947" xr:uid="{00000000-0005-0000-0000-00000A400000}"/>
    <cellStyle name="Normal 2 3 2 2 4 3 2 2 3 2" xfId="12093" xr:uid="{00000000-0005-0000-0000-00000B400000}"/>
    <cellStyle name="Normal 2 3 2 2 4 3 2 2 3 2 2" xfId="28389" xr:uid="{00000000-0005-0000-0000-00000C400000}"/>
    <cellStyle name="Normal 2 3 2 2 4 3 2 2 3 3" xfId="20243" xr:uid="{00000000-0005-0000-0000-00000D400000}"/>
    <cellStyle name="Normal 2 3 2 2 4 3 2 2 4" xfId="6580" xr:uid="{00000000-0005-0000-0000-00000E400000}"/>
    <cellStyle name="Normal 2 3 2 2 4 3 2 2 4 2" xfId="14726" xr:uid="{00000000-0005-0000-0000-00000F400000}"/>
    <cellStyle name="Normal 2 3 2 2 4 3 2 2 4 2 2" xfId="31022" xr:uid="{00000000-0005-0000-0000-000010400000}"/>
    <cellStyle name="Normal 2 3 2 2 4 3 2 2 4 3" xfId="22876" xr:uid="{00000000-0005-0000-0000-000011400000}"/>
    <cellStyle name="Normal 2 3 2 2 4 3 2 2 5" xfId="9427" xr:uid="{00000000-0005-0000-0000-000012400000}"/>
    <cellStyle name="Normal 2 3 2 2 4 3 2 2 5 2" xfId="25723" xr:uid="{00000000-0005-0000-0000-000013400000}"/>
    <cellStyle name="Normal 2 3 2 2 4 3 2 2 6" xfId="17577" xr:uid="{00000000-0005-0000-0000-000014400000}"/>
    <cellStyle name="Normal 2 3 2 2 4 3 2 3" xfId="1986" xr:uid="{00000000-0005-0000-0000-000015400000}"/>
    <cellStyle name="Normal 2 3 2 2 4 3 2 3 2" xfId="4556" xr:uid="{00000000-0005-0000-0000-000016400000}"/>
    <cellStyle name="Normal 2 3 2 2 4 3 2 3 2 2" xfId="12702" xr:uid="{00000000-0005-0000-0000-000017400000}"/>
    <cellStyle name="Normal 2 3 2 2 4 3 2 3 2 2 2" xfId="28998" xr:uid="{00000000-0005-0000-0000-000018400000}"/>
    <cellStyle name="Normal 2 3 2 2 4 3 2 3 2 3" xfId="20852" xr:uid="{00000000-0005-0000-0000-000019400000}"/>
    <cellStyle name="Normal 2 3 2 2 4 3 2 3 3" xfId="7285" xr:uid="{00000000-0005-0000-0000-00001A400000}"/>
    <cellStyle name="Normal 2 3 2 2 4 3 2 3 3 2" xfId="15431" xr:uid="{00000000-0005-0000-0000-00001B400000}"/>
    <cellStyle name="Normal 2 3 2 2 4 3 2 3 3 2 2" xfId="31727" xr:uid="{00000000-0005-0000-0000-00001C400000}"/>
    <cellStyle name="Normal 2 3 2 2 4 3 2 3 3 3" xfId="23581" xr:uid="{00000000-0005-0000-0000-00001D400000}"/>
    <cellStyle name="Normal 2 3 2 2 4 3 2 3 4" xfId="10132" xr:uid="{00000000-0005-0000-0000-00001E400000}"/>
    <cellStyle name="Normal 2 3 2 2 4 3 2 3 4 2" xfId="26428" xr:uid="{00000000-0005-0000-0000-00001F400000}"/>
    <cellStyle name="Normal 2 3 2 2 4 3 2 3 5" xfId="18282" xr:uid="{00000000-0005-0000-0000-000020400000}"/>
    <cellStyle name="Normal 2 3 2 2 4 3 2 4" xfId="3338" xr:uid="{00000000-0005-0000-0000-000021400000}"/>
    <cellStyle name="Normal 2 3 2 2 4 3 2 4 2" xfId="11484" xr:uid="{00000000-0005-0000-0000-000022400000}"/>
    <cellStyle name="Normal 2 3 2 2 4 3 2 4 2 2" xfId="27780" xr:uid="{00000000-0005-0000-0000-000023400000}"/>
    <cellStyle name="Normal 2 3 2 2 4 3 2 4 3" xfId="19634" xr:uid="{00000000-0005-0000-0000-000024400000}"/>
    <cellStyle name="Normal 2 3 2 2 4 3 2 5" xfId="5875" xr:uid="{00000000-0005-0000-0000-000025400000}"/>
    <cellStyle name="Normal 2 3 2 2 4 3 2 5 2" xfId="14021" xr:uid="{00000000-0005-0000-0000-000026400000}"/>
    <cellStyle name="Normal 2 3 2 2 4 3 2 5 2 2" xfId="30317" xr:uid="{00000000-0005-0000-0000-000027400000}"/>
    <cellStyle name="Normal 2 3 2 2 4 3 2 5 3" xfId="22171" xr:uid="{00000000-0005-0000-0000-000028400000}"/>
    <cellStyle name="Normal 2 3 2 2 4 3 2 6" xfId="8722" xr:uid="{00000000-0005-0000-0000-000029400000}"/>
    <cellStyle name="Normal 2 3 2 2 4 3 2 6 2" xfId="25018" xr:uid="{00000000-0005-0000-0000-00002A400000}"/>
    <cellStyle name="Normal 2 3 2 2 4 3 2 7" xfId="16872" xr:uid="{00000000-0005-0000-0000-00002B400000}"/>
    <cellStyle name="Normal 2 3 2 2 4 3 3" xfId="937" xr:uid="{00000000-0005-0000-0000-00002C400000}"/>
    <cellStyle name="Normal 2 3 2 2 4 3 3 2" xfId="2347" xr:uid="{00000000-0005-0000-0000-00002D400000}"/>
    <cellStyle name="Normal 2 3 2 2 4 3 3 2 2" xfId="4869" xr:uid="{00000000-0005-0000-0000-00002E400000}"/>
    <cellStyle name="Normal 2 3 2 2 4 3 3 2 2 2" xfId="13015" xr:uid="{00000000-0005-0000-0000-00002F400000}"/>
    <cellStyle name="Normal 2 3 2 2 4 3 3 2 2 2 2" xfId="29311" xr:uid="{00000000-0005-0000-0000-000030400000}"/>
    <cellStyle name="Normal 2 3 2 2 4 3 3 2 2 3" xfId="21165" xr:uid="{00000000-0005-0000-0000-000031400000}"/>
    <cellStyle name="Normal 2 3 2 2 4 3 3 2 3" xfId="7646" xr:uid="{00000000-0005-0000-0000-000032400000}"/>
    <cellStyle name="Normal 2 3 2 2 4 3 3 2 3 2" xfId="15792" xr:uid="{00000000-0005-0000-0000-000033400000}"/>
    <cellStyle name="Normal 2 3 2 2 4 3 3 2 3 2 2" xfId="32088" xr:uid="{00000000-0005-0000-0000-000034400000}"/>
    <cellStyle name="Normal 2 3 2 2 4 3 3 2 3 3" xfId="23942" xr:uid="{00000000-0005-0000-0000-000035400000}"/>
    <cellStyle name="Normal 2 3 2 2 4 3 3 2 4" xfId="10493" xr:uid="{00000000-0005-0000-0000-000036400000}"/>
    <cellStyle name="Normal 2 3 2 2 4 3 3 2 4 2" xfId="26789" xr:uid="{00000000-0005-0000-0000-000037400000}"/>
    <cellStyle name="Normal 2 3 2 2 4 3 3 2 5" xfId="18643" xr:uid="{00000000-0005-0000-0000-000038400000}"/>
    <cellStyle name="Normal 2 3 2 2 4 3 3 3" xfId="3651" xr:uid="{00000000-0005-0000-0000-000039400000}"/>
    <cellStyle name="Normal 2 3 2 2 4 3 3 3 2" xfId="11797" xr:uid="{00000000-0005-0000-0000-00003A400000}"/>
    <cellStyle name="Normal 2 3 2 2 4 3 3 3 2 2" xfId="28093" xr:uid="{00000000-0005-0000-0000-00003B400000}"/>
    <cellStyle name="Normal 2 3 2 2 4 3 3 3 3" xfId="19947" xr:uid="{00000000-0005-0000-0000-00003C400000}"/>
    <cellStyle name="Normal 2 3 2 2 4 3 3 4" xfId="6236" xr:uid="{00000000-0005-0000-0000-00003D400000}"/>
    <cellStyle name="Normal 2 3 2 2 4 3 3 4 2" xfId="14382" xr:uid="{00000000-0005-0000-0000-00003E400000}"/>
    <cellStyle name="Normal 2 3 2 2 4 3 3 4 2 2" xfId="30678" xr:uid="{00000000-0005-0000-0000-00003F400000}"/>
    <cellStyle name="Normal 2 3 2 2 4 3 3 4 3" xfId="22532" xr:uid="{00000000-0005-0000-0000-000040400000}"/>
    <cellStyle name="Normal 2 3 2 2 4 3 3 5" xfId="9083" xr:uid="{00000000-0005-0000-0000-000041400000}"/>
    <cellStyle name="Normal 2 3 2 2 4 3 3 5 2" xfId="25379" xr:uid="{00000000-0005-0000-0000-000042400000}"/>
    <cellStyle name="Normal 2 3 2 2 4 3 3 6" xfId="17233" xr:uid="{00000000-0005-0000-0000-000043400000}"/>
    <cellStyle name="Normal 2 3 2 2 4 3 4" xfId="1642" xr:uid="{00000000-0005-0000-0000-000044400000}"/>
    <cellStyle name="Normal 2 3 2 2 4 3 4 2" xfId="4260" xr:uid="{00000000-0005-0000-0000-000045400000}"/>
    <cellStyle name="Normal 2 3 2 2 4 3 4 2 2" xfId="12406" xr:uid="{00000000-0005-0000-0000-000046400000}"/>
    <cellStyle name="Normal 2 3 2 2 4 3 4 2 2 2" xfId="28702" xr:uid="{00000000-0005-0000-0000-000047400000}"/>
    <cellStyle name="Normal 2 3 2 2 4 3 4 2 3" xfId="20556" xr:uid="{00000000-0005-0000-0000-000048400000}"/>
    <cellStyle name="Normal 2 3 2 2 4 3 4 3" xfId="6941" xr:uid="{00000000-0005-0000-0000-000049400000}"/>
    <cellStyle name="Normal 2 3 2 2 4 3 4 3 2" xfId="15087" xr:uid="{00000000-0005-0000-0000-00004A400000}"/>
    <cellStyle name="Normal 2 3 2 2 4 3 4 3 2 2" xfId="31383" xr:uid="{00000000-0005-0000-0000-00004B400000}"/>
    <cellStyle name="Normal 2 3 2 2 4 3 4 3 3" xfId="23237" xr:uid="{00000000-0005-0000-0000-00004C400000}"/>
    <cellStyle name="Normal 2 3 2 2 4 3 4 4" xfId="9788" xr:uid="{00000000-0005-0000-0000-00004D400000}"/>
    <cellStyle name="Normal 2 3 2 2 4 3 4 4 2" xfId="26084" xr:uid="{00000000-0005-0000-0000-00004E400000}"/>
    <cellStyle name="Normal 2 3 2 2 4 3 4 5" xfId="17938" xr:uid="{00000000-0005-0000-0000-00004F400000}"/>
    <cellStyle name="Normal 2 3 2 2 4 3 5" xfId="3042" xr:uid="{00000000-0005-0000-0000-000050400000}"/>
    <cellStyle name="Normal 2 3 2 2 4 3 5 2" xfId="11188" xr:uid="{00000000-0005-0000-0000-000051400000}"/>
    <cellStyle name="Normal 2 3 2 2 4 3 5 2 2" xfId="27484" xr:uid="{00000000-0005-0000-0000-000052400000}"/>
    <cellStyle name="Normal 2 3 2 2 4 3 5 3" xfId="19338" xr:uid="{00000000-0005-0000-0000-000053400000}"/>
    <cellStyle name="Normal 2 3 2 2 4 3 6" xfId="5531" xr:uid="{00000000-0005-0000-0000-000054400000}"/>
    <cellStyle name="Normal 2 3 2 2 4 3 6 2" xfId="13677" xr:uid="{00000000-0005-0000-0000-000055400000}"/>
    <cellStyle name="Normal 2 3 2 2 4 3 6 2 2" xfId="29973" xr:uid="{00000000-0005-0000-0000-000056400000}"/>
    <cellStyle name="Normal 2 3 2 2 4 3 6 3" xfId="21827" xr:uid="{00000000-0005-0000-0000-000057400000}"/>
    <cellStyle name="Normal 2 3 2 2 4 3 7" xfId="8378" xr:uid="{00000000-0005-0000-0000-000058400000}"/>
    <cellStyle name="Normal 2 3 2 2 4 3 7 2" xfId="24674" xr:uid="{00000000-0005-0000-0000-000059400000}"/>
    <cellStyle name="Normal 2 3 2 2 4 3 8" xfId="16528" xr:uid="{00000000-0005-0000-0000-00005A400000}"/>
    <cellStyle name="Normal 2 3 2 2 4 4" xfId="315" xr:uid="{00000000-0005-0000-0000-00005B400000}"/>
    <cellStyle name="Normal 2 3 2 2 4 4 2" xfId="659" xr:uid="{00000000-0005-0000-0000-00005C400000}"/>
    <cellStyle name="Normal 2 3 2 2 4 4 2 2" xfId="1365" xr:uid="{00000000-0005-0000-0000-00005D400000}"/>
    <cellStyle name="Normal 2 3 2 2 4 4 2 2 2" xfId="2775" xr:uid="{00000000-0005-0000-0000-00005E400000}"/>
    <cellStyle name="Normal 2 3 2 2 4 4 2 2 2 2" xfId="5239" xr:uid="{00000000-0005-0000-0000-00005F400000}"/>
    <cellStyle name="Normal 2 3 2 2 4 4 2 2 2 2 2" xfId="13385" xr:uid="{00000000-0005-0000-0000-000060400000}"/>
    <cellStyle name="Normal 2 3 2 2 4 4 2 2 2 2 2 2" xfId="29681" xr:uid="{00000000-0005-0000-0000-000061400000}"/>
    <cellStyle name="Normal 2 3 2 2 4 4 2 2 2 2 3" xfId="21535" xr:uid="{00000000-0005-0000-0000-000062400000}"/>
    <cellStyle name="Normal 2 3 2 2 4 4 2 2 2 3" xfId="8074" xr:uid="{00000000-0005-0000-0000-000063400000}"/>
    <cellStyle name="Normal 2 3 2 2 4 4 2 2 2 3 2" xfId="16220" xr:uid="{00000000-0005-0000-0000-000064400000}"/>
    <cellStyle name="Normal 2 3 2 2 4 4 2 2 2 3 2 2" xfId="32516" xr:uid="{00000000-0005-0000-0000-000065400000}"/>
    <cellStyle name="Normal 2 3 2 2 4 4 2 2 2 3 3" xfId="24370" xr:uid="{00000000-0005-0000-0000-000066400000}"/>
    <cellStyle name="Normal 2 3 2 2 4 4 2 2 2 4" xfId="10921" xr:uid="{00000000-0005-0000-0000-000067400000}"/>
    <cellStyle name="Normal 2 3 2 2 4 4 2 2 2 4 2" xfId="27217" xr:uid="{00000000-0005-0000-0000-000068400000}"/>
    <cellStyle name="Normal 2 3 2 2 4 4 2 2 2 5" xfId="19071" xr:uid="{00000000-0005-0000-0000-000069400000}"/>
    <cellStyle name="Normal 2 3 2 2 4 4 2 2 3" xfId="4021" xr:uid="{00000000-0005-0000-0000-00006A400000}"/>
    <cellStyle name="Normal 2 3 2 2 4 4 2 2 3 2" xfId="12167" xr:uid="{00000000-0005-0000-0000-00006B400000}"/>
    <cellStyle name="Normal 2 3 2 2 4 4 2 2 3 2 2" xfId="28463" xr:uid="{00000000-0005-0000-0000-00006C400000}"/>
    <cellStyle name="Normal 2 3 2 2 4 4 2 2 3 3" xfId="20317" xr:uid="{00000000-0005-0000-0000-00006D400000}"/>
    <cellStyle name="Normal 2 3 2 2 4 4 2 2 4" xfId="6664" xr:uid="{00000000-0005-0000-0000-00006E400000}"/>
    <cellStyle name="Normal 2 3 2 2 4 4 2 2 4 2" xfId="14810" xr:uid="{00000000-0005-0000-0000-00006F400000}"/>
    <cellStyle name="Normal 2 3 2 2 4 4 2 2 4 2 2" xfId="31106" xr:uid="{00000000-0005-0000-0000-000070400000}"/>
    <cellStyle name="Normal 2 3 2 2 4 4 2 2 4 3" xfId="22960" xr:uid="{00000000-0005-0000-0000-000071400000}"/>
    <cellStyle name="Normal 2 3 2 2 4 4 2 2 5" xfId="9511" xr:uid="{00000000-0005-0000-0000-000072400000}"/>
    <cellStyle name="Normal 2 3 2 2 4 4 2 2 5 2" xfId="25807" xr:uid="{00000000-0005-0000-0000-000073400000}"/>
    <cellStyle name="Normal 2 3 2 2 4 4 2 2 6" xfId="17661" xr:uid="{00000000-0005-0000-0000-000074400000}"/>
    <cellStyle name="Normal 2 3 2 2 4 4 2 3" xfId="2070" xr:uid="{00000000-0005-0000-0000-000075400000}"/>
    <cellStyle name="Normal 2 3 2 2 4 4 2 3 2" xfId="4630" xr:uid="{00000000-0005-0000-0000-000076400000}"/>
    <cellStyle name="Normal 2 3 2 2 4 4 2 3 2 2" xfId="12776" xr:uid="{00000000-0005-0000-0000-000077400000}"/>
    <cellStyle name="Normal 2 3 2 2 4 4 2 3 2 2 2" xfId="29072" xr:uid="{00000000-0005-0000-0000-000078400000}"/>
    <cellStyle name="Normal 2 3 2 2 4 4 2 3 2 3" xfId="20926" xr:uid="{00000000-0005-0000-0000-000079400000}"/>
    <cellStyle name="Normal 2 3 2 2 4 4 2 3 3" xfId="7369" xr:uid="{00000000-0005-0000-0000-00007A400000}"/>
    <cellStyle name="Normal 2 3 2 2 4 4 2 3 3 2" xfId="15515" xr:uid="{00000000-0005-0000-0000-00007B400000}"/>
    <cellStyle name="Normal 2 3 2 2 4 4 2 3 3 2 2" xfId="31811" xr:uid="{00000000-0005-0000-0000-00007C400000}"/>
    <cellStyle name="Normal 2 3 2 2 4 4 2 3 3 3" xfId="23665" xr:uid="{00000000-0005-0000-0000-00007D400000}"/>
    <cellStyle name="Normal 2 3 2 2 4 4 2 3 4" xfId="10216" xr:uid="{00000000-0005-0000-0000-00007E400000}"/>
    <cellStyle name="Normal 2 3 2 2 4 4 2 3 4 2" xfId="26512" xr:uid="{00000000-0005-0000-0000-00007F400000}"/>
    <cellStyle name="Normal 2 3 2 2 4 4 2 3 5" xfId="18366" xr:uid="{00000000-0005-0000-0000-000080400000}"/>
    <cellStyle name="Normal 2 3 2 2 4 4 2 4" xfId="3412" xr:uid="{00000000-0005-0000-0000-000081400000}"/>
    <cellStyle name="Normal 2 3 2 2 4 4 2 4 2" xfId="11558" xr:uid="{00000000-0005-0000-0000-000082400000}"/>
    <cellStyle name="Normal 2 3 2 2 4 4 2 4 2 2" xfId="27854" xr:uid="{00000000-0005-0000-0000-000083400000}"/>
    <cellStyle name="Normal 2 3 2 2 4 4 2 4 3" xfId="19708" xr:uid="{00000000-0005-0000-0000-000084400000}"/>
    <cellStyle name="Normal 2 3 2 2 4 4 2 5" xfId="5959" xr:uid="{00000000-0005-0000-0000-000085400000}"/>
    <cellStyle name="Normal 2 3 2 2 4 4 2 5 2" xfId="14105" xr:uid="{00000000-0005-0000-0000-000086400000}"/>
    <cellStyle name="Normal 2 3 2 2 4 4 2 5 2 2" xfId="30401" xr:uid="{00000000-0005-0000-0000-000087400000}"/>
    <cellStyle name="Normal 2 3 2 2 4 4 2 5 3" xfId="22255" xr:uid="{00000000-0005-0000-0000-000088400000}"/>
    <cellStyle name="Normal 2 3 2 2 4 4 2 6" xfId="8806" xr:uid="{00000000-0005-0000-0000-000089400000}"/>
    <cellStyle name="Normal 2 3 2 2 4 4 2 6 2" xfId="25102" xr:uid="{00000000-0005-0000-0000-00008A400000}"/>
    <cellStyle name="Normal 2 3 2 2 4 4 2 7" xfId="16956" xr:uid="{00000000-0005-0000-0000-00008B400000}"/>
    <cellStyle name="Normal 2 3 2 2 4 4 3" xfId="1021" xr:uid="{00000000-0005-0000-0000-00008C400000}"/>
    <cellStyle name="Normal 2 3 2 2 4 4 3 2" xfId="2431" xr:uid="{00000000-0005-0000-0000-00008D400000}"/>
    <cellStyle name="Normal 2 3 2 2 4 4 3 2 2" xfId="4943" xr:uid="{00000000-0005-0000-0000-00008E400000}"/>
    <cellStyle name="Normal 2 3 2 2 4 4 3 2 2 2" xfId="13089" xr:uid="{00000000-0005-0000-0000-00008F400000}"/>
    <cellStyle name="Normal 2 3 2 2 4 4 3 2 2 2 2" xfId="29385" xr:uid="{00000000-0005-0000-0000-000090400000}"/>
    <cellStyle name="Normal 2 3 2 2 4 4 3 2 2 3" xfId="21239" xr:uid="{00000000-0005-0000-0000-000091400000}"/>
    <cellStyle name="Normal 2 3 2 2 4 4 3 2 3" xfId="7730" xr:uid="{00000000-0005-0000-0000-000092400000}"/>
    <cellStyle name="Normal 2 3 2 2 4 4 3 2 3 2" xfId="15876" xr:uid="{00000000-0005-0000-0000-000093400000}"/>
    <cellStyle name="Normal 2 3 2 2 4 4 3 2 3 2 2" xfId="32172" xr:uid="{00000000-0005-0000-0000-000094400000}"/>
    <cellStyle name="Normal 2 3 2 2 4 4 3 2 3 3" xfId="24026" xr:uid="{00000000-0005-0000-0000-000095400000}"/>
    <cellStyle name="Normal 2 3 2 2 4 4 3 2 4" xfId="10577" xr:uid="{00000000-0005-0000-0000-000096400000}"/>
    <cellStyle name="Normal 2 3 2 2 4 4 3 2 4 2" xfId="26873" xr:uid="{00000000-0005-0000-0000-000097400000}"/>
    <cellStyle name="Normal 2 3 2 2 4 4 3 2 5" xfId="18727" xr:uid="{00000000-0005-0000-0000-000098400000}"/>
    <cellStyle name="Normal 2 3 2 2 4 4 3 3" xfId="3725" xr:uid="{00000000-0005-0000-0000-000099400000}"/>
    <cellStyle name="Normal 2 3 2 2 4 4 3 3 2" xfId="11871" xr:uid="{00000000-0005-0000-0000-00009A400000}"/>
    <cellStyle name="Normal 2 3 2 2 4 4 3 3 2 2" xfId="28167" xr:uid="{00000000-0005-0000-0000-00009B400000}"/>
    <cellStyle name="Normal 2 3 2 2 4 4 3 3 3" xfId="20021" xr:uid="{00000000-0005-0000-0000-00009C400000}"/>
    <cellStyle name="Normal 2 3 2 2 4 4 3 4" xfId="6320" xr:uid="{00000000-0005-0000-0000-00009D400000}"/>
    <cellStyle name="Normal 2 3 2 2 4 4 3 4 2" xfId="14466" xr:uid="{00000000-0005-0000-0000-00009E400000}"/>
    <cellStyle name="Normal 2 3 2 2 4 4 3 4 2 2" xfId="30762" xr:uid="{00000000-0005-0000-0000-00009F400000}"/>
    <cellStyle name="Normal 2 3 2 2 4 4 3 4 3" xfId="22616" xr:uid="{00000000-0005-0000-0000-0000A0400000}"/>
    <cellStyle name="Normal 2 3 2 2 4 4 3 5" xfId="9167" xr:uid="{00000000-0005-0000-0000-0000A1400000}"/>
    <cellStyle name="Normal 2 3 2 2 4 4 3 5 2" xfId="25463" xr:uid="{00000000-0005-0000-0000-0000A2400000}"/>
    <cellStyle name="Normal 2 3 2 2 4 4 3 6" xfId="17317" xr:uid="{00000000-0005-0000-0000-0000A3400000}"/>
    <cellStyle name="Normal 2 3 2 2 4 4 4" xfId="1726" xr:uid="{00000000-0005-0000-0000-0000A4400000}"/>
    <cellStyle name="Normal 2 3 2 2 4 4 4 2" xfId="4334" xr:uid="{00000000-0005-0000-0000-0000A5400000}"/>
    <cellStyle name="Normal 2 3 2 2 4 4 4 2 2" xfId="12480" xr:uid="{00000000-0005-0000-0000-0000A6400000}"/>
    <cellStyle name="Normal 2 3 2 2 4 4 4 2 2 2" xfId="28776" xr:uid="{00000000-0005-0000-0000-0000A7400000}"/>
    <cellStyle name="Normal 2 3 2 2 4 4 4 2 3" xfId="20630" xr:uid="{00000000-0005-0000-0000-0000A8400000}"/>
    <cellStyle name="Normal 2 3 2 2 4 4 4 3" xfId="7025" xr:uid="{00000000-0005-0000-0000-0000A9400000}"/>
    <cellStyle name="Normal 2 3 2 2 4 4 4 3 2" xfId="15171" xr:uid="{00000000-0005-0000-0000-0000AA400000}"/>
    <cellStyle name="Normal 2 3 2 2 4 4 4 3 2 2" xfId="31467" xr:uid="{00000000-0005-0000-0000-0000AB400000}"/>
    <cellStyle name="Normal 2 3 2 2 4 4 4 3 3" xfId="23321" xr:uid="{00000000-0005-0000-0000-0000AC400000}"/>
    <cellStyle name="Normal 2 3 2 2 4 4 4 4" xfId="9872" xr:uid="{00000000-0005-0000-0000-0000AD400000}"/>
    <cellStyle name="Normal 2 3 2 2 4 4 4 4 2" xfId="26168" xr:uid="{00000000-0005-0000-0000-0000AE400000}"/>
    <cellStyle name="Normal 2 3 2 2 4 4 4 5" xfId="18022" xr:uid="{00000000-0005-0000-0000-0000AF400000}"/>
    <cellStyle name="Normal 2 3 2 2 4 4 5" xfId="3116" xr:uid="{00000000-0005-0000-0000-0000B0400000}"/>
    <cellStyle name="Normal 2 3 2 2 4 4 5 2" xfId="11262" xr:uid="{00000000-0005-0000-0000-0000B1400000}"/>
    <cellStyle name="Normal 2 3 2 2 4 4 5 2 2" xfId="27558" xr:uid="{00000000-0005-0000-0000-0000B2400000}"/>
    <cellStyle name="Normal 2 3 2 2 4 4 5 3" xfId="19412" xr:uid="{00000000-0005-0000-0000-0000B3400000}"/>
    <cellStyle name="Normal 2 3 2 2 4 4 6" xfId="5615" xr:uid="{00000000-0005-0000-0000-0000B4400000}"/>
    <cellStyle name="Normal 2 3 2 2 4 4 6 2" xfId="13761" xr:uid="{00000000-0005-0000-0000-0000B5400000}"/>
    <cellStyle name="Normal 2 3 2 2 4 4 6 2 2" xfId="30057" xr:uid="{00000000-0005-0000-0000-0000B6400000}"/>
    <cellStyle name="Normal 2 3 2 2 4 4 6 3" xfId="21911" xr:uid="{00000000-0005-0000-0000-0000B7400000}"/>
    <cellStyle name="Normal 2 3 2 2 4 4 7" xfId="8462" xr:uid="{00000000-0005-0000-0000-0000B8400000}"/>
    <cellStyle name="Normal 2 3 2 2 4 4 7 2" xfId="24758" xr:uid="{00000000-0005-0000-0000-0000B9400000}"/>
    <cellStyle name="Normal 2 3 2 2 4 4 8" xfId="16612" xr:uid="{00000000-0005-0000-0000-0000BA400000}"/>
    <cellStyle name="Normal 2 3 2 2 4 5" xfId="405" xr:uid="{00000000-0005-0000-0000-0000BB400000}"/>
    <cellStyle name="Normal 2 3 2 2 4 5 2" xfId="1111" xr:uid="{00000000-0005-0000-0000-0000BC400000}"/>
    <cellStyle name="Normal 2 3 2 2 4 5 2 2" xfId="2521" xr:uid="{00000000-0005-0000-0000-0000BD400000}"/>
    <cellStyle name="Normal 2 3 2 2 4 5 2 2 2" xfId="5017" xr:uid="{00000000-0005-0000-0000-0000BE400000}"/>
    <cellStyle name="Normal 2 3 2 2 4 5 2 2 2 2" xfId="13163" xr:uid="{00000000-0005-0000-0000-0000BF400000}"/>
    <cellStyle name="Normal 2 3 2 2 4 5 2 2 2 2 2" xfId="29459" xr:uid="{00000000-0005-0000-0000-0000C0400000}"/>
    <cellStyle name="Normal 2 3 2 2 4 5 2 2 2 3" xfId="21313" xr:uid="{00000000-0005-0000-0000-0000C1400000}"/>
    <cellStyle name="Normal 2 3 2 2 4 5 2 2 3" xfId="7820" xr:uid="{00000000-0005-0000-0000-0000C2400000}"/>
    <cellStyle name="Normal 2 3 2 2 4 5 2 2 3 2" xfId="15966" xr:uid="{00000000-0005-0000-0000-0000C3400000}"/>
    <cellStyle name="Normal 2 3 2 2 4 5 2 2 3 2 2" xfId="32262" xr:uid="{00000000-0005-0000-0000-0000C4400000}"/>
    <cellStyle name="Normal 2 3 2 2 4 5 2 2 3 3" xfId="24116" xr:uid="{00000000-0005-0000-0000-0000C5400000}"/>
    <cellStyle name="Normal 2 3 2 2 4 5 2 2 4" xfId="10667" xr:uid="{00000000-0005-0000-0000-0000C6400000}"/>
    <cellStyle name="Normal 2 3 2 2 4 5 2 2 4 2" xfId="26963" xr:uid="{00000000-0005-0000-0000-0000C7400000}"/>
    <cellStyle name="Normal 2 3 2 2 4 5 2 2 5" xfId="18817" xr:uid="{00000000-0005-0000-0000-0000C8400000}"/>
    <cellStyle name="Normal 2 3 2 2 4 5 2 3" xfId="3799" xr:uid="{00000000-0005-0000-0000-0000C9400000}"/>
    <cellStyle name="Normal 2 3 2 2 4 5 2 3 2" xfId="11945" xr:uid="{00000000-0005-0000-0000-0000CA400000}"/>
    <cellStyle name="Normal 2 3 2 2 4 5 2 3 2 2" xfId="28241" xr:uid="{00000000-0005-0000-0000-0000CB400000}"/>
    <cellStyle name="Normal 2 3 2 2 4 5 2 3 3" xfId="20095" xr:uid="{00000000-0005-0000-0000-0000CC400000}"/>
    <cellStyle name="Normal 2 3 2 2 4 5 2 4" xfId="6410" xr:uid="{00000000-0005-0000-0000-0000CD400000}"/>
    <cellStyle name="Normal 2 3 2 2 4 5 2 4 2" xfId="14556" xr:uid="{00000000-0005-0000-0000-0000CE400000}"/>
    <cellStyle name="Normal 2 3 2 2 4 5 2 4 2 2" xfId="30852" xr:uid="{00000000-0005-0000-0000-0000CF400000}"/>
    <cellStyle name="Normal 2 3 2 2 4 5 2 4 3" xfId="22706" xr:uid="{00000000-0005-0000-0000-0000D0400000}"/>
    <cellStyle name="Normal 2 3 2 2 4 5 2 5" xfId="9257" xr:uid="{00000000-0005-0000-0000-0000D1400000}"/>
    <cellStyle name="Normal 2 3 2 2 4 5 2 5 2" xfId="25553" xr:uid="{00000000-0005-0000-0000-0000D2400000}"/>
    <cellStyle name="Normal 2 3 2 2 4 5 2 6" xfId="17407" xr:uid="{00000000-0005-0000-0000-0000D3400000}"/>
    <cellStyle name="Normal 2 3 2 2 4 5 3" xfId="1816" xr:uid="{00000000-0005-0000-0000-0000D4400000}"/>
    <cellStyle name="Normal 2 3 2 2 4 5 3 2" xfId="4408" xr:uid="{00000000-0005-0000-0000-0000D5400000}"/>
    <cellStyle name="Normal 2 3 2 2 4 5 3 2 2" xfId="12554" xr:uid="{00000000-0005-0000-0000-0000D6400000}"/>
    <cellStyle name="Normal 2 3 2 2 4 5 3 2 2 2" xfId="28850" xr:uid="{00000000-0005-0000-0000-0000D7400000}"/>
    <cellStyle name="Normal 2 3 2 2 4 5 3 2 3" xfId="20704" xr:uid="{00000000-0005-0000-0000-0000D8400000}"/>
    <cellStyle name="Normal 2 3 2 2 4 5 3 3" xfId="7115" xr:uid="{00000000-0005-0000-0000-0000D9400000}"/>
    <cellStyle name="Normal 2 3 2 2 4 5 3 3 2" xfId="15261" xr:uid="{00000000-0005-0000-0000-0000DA400000}"/>
    <cellStyle name="Normal 2 3 2 2 4 5 3 3 2 2" xfId="31557" xr:uid="{00000000-0005-0000-0000-0000DB400000}"/>
    <cellStyle name="Normal 2 3 2 2 4 5 3 3 3" xfId="23411" xr:uid="{00000000-0005-0000-0000-0000DC400000}"/>
    <cellStyle name="Normal 2 3 2 2 4 5 3 4" xfId="9962" xr:uid="{00000000-0005-0000-0000-0000DD400000}"/>
    <cellStyle name="Normal 2 3 2 2 4 5 3 4 2" xfId="26258" xr:uid="{00000000-0005-0000-0000-0000DE400000}"/>
    <cellStyle name="Normal 2 3 2 2 4 5 3 5" xfId="18112" xr:uid="{00000000-0005-0000-0000-0000DF400000}"/>
    <cellStyle name="Normal 2 3 2 2 4 5 4" xfId="3190" xr:uid="{00000000-0005-0000-0000-0000E0400000}"/>
    <cellStyle name="Normal 2 3 2 2 4 5 4 2" xfId="11336" xr:uid="{00000000-0005-0000-0000-0000E1400000}"/>
    <cellStyle name="Normal 2 3 2 2 4 5 4 2 2" xfId="27632" xr:uid="{00000000-0005-0000-0000-0000E2400000}"/>
    <cellStyle name="Normal 2 3 2 2 4 5 4 3" xfId="19486" xr:uid="{00000000-0005-0000-0000-0000E3400000}"/>
    <cellStyle name="Normal 2 3 2 2 4 5 5" xfId="5705" xr:uid="{00000000-0005-0000-0000-0000E4400000}"/>
    <cellStyle name="Normal 2 3 2 2 4 5 5 2" xfId="13851" xr:uid="{00000000-0005-0000-0000-0000E5400000}"/>
    <cellStyle name="Normal 2 3 2 2 4 5 5 2 2" xfId="30147" xr:uid="{00000000-0005-0000-0000-0000E6400000}"/>
    <cellStyle name="Normal 2 3 2 2 4 5 5 3" xfId="22001" xr:uid="{00000000-0005-0000-0000-0000E7400000}"/>
    <cellStyle name="Normal 2 3 2 2 4 5 6" xfId="8552" xr:uid="{00000000-0005-0000-0000-0000E8400000}"/>
    <cellStyle name="Normal 2 3 2 2 4 5 6 2" xfId="24848" xr:uid="{00000000-0005-0000-0000-0000E9400000}"/>
    <cellStyle name="Normal 2 3 2 2 4 5 7" xfId="16702" xr:uid="{00000000-0005-0000-0000-0000EA400000}"/>
    <cellStyle name="Normal 2 3 2 2 4 6" xfId="767" xr:uid="{00000000-0005-0000-0000-0000EB400000}"/>
    <cellStyle name="Normal 2 3 2 2 4 6 2" xfId="2177" xr:uid="{00000000-0005-0000-0000-0000EC400000}"/>
    <cellStyle name="Normal 2 3 2 2 4 6 2 2" xfId="4721" xr:uid="{00000000-0005-0000-0000-0000ED400000}"/>
    <cellStyle name="Normal 2 3 2 2 4 6 2 2 2" xfId="12867" xr:uid="{00000000-0005-0000-0000-0000EE400000}"/>
    <cellStyle name="Normal 2 3 2 2 4 6 2 2 2 2" xfId="29163" xr:uid="{00000000-0005-0000-0000-0000EF400000}"/>
    <cellStyle name="Normal 2 3 2 2 4 6 2 2 3" xfId="21017" xr:uid="{00000000-0005-0000-0000-0000F0400000}"/>
    <cellStyle name="Normal 2 3 2 2 4 6 2 3" xfId="7476" xr:uid="{00000000-0005-0000-0000-0000F1400000}"/>
    <cellStyle name="Normal 2 3 2 2 4 6 2 3 2" xfId="15622" xr:uid="{00000000-0005-0000-0000-0000F2400000}"/>
    <cellStyle name="Normal 2 3 2 2 4 6 2 3 2 2" xfId="31918" xr:uid="{00000000-0005-0000-0000-0000F3400000}"/>
    <cellStyle name="Normal 2 3 2 2 4 6 2 3 3" xfId="23772" xr:uid="{00000000-0005-0000-0000-0000F4400000}"/>
    <cellStyle name="Normal 2 3 2 2 4 6 2 4" xfId="10323" xr:uid="{00000000-0005-0000-0000-0000F5400000}"/>
    <cellStyle name="Normal 2 3 2 2 4 6 2 4 2" xfId="26619" xr:uid="{00000000-0005-0000-0000-0000F6400000}"/>
    <cellStyle name="Normal 2 3 2 2 4 6 2 5" xfId="18473" xr:uid="{00000000-0005-0000-0000-0000F7400000}"/>
    <cellStyle name="Normal 2 3 2 2 4 6 3" xfId="3503" xr:uid="{00000000-0005-0000-0000-0000F8400000}"/>
    <cellStyle name="Normal 2 3 2 2 4 6 3 2" xfId="11649" xr:uid="{00000000-0005-0000-0000-0000F9400000}"/>
    <cellStyle name="Normal 2 3 2 2 4 6 3 2 2" xfId="27945" xr:uid="{00000000-0005-0000-0000-0000FA400000}"/>
    <cellStyle name="Normal 2 3 2 2 4 6 3 3" xfId="19799" xr:uid="{00000000-0005-0000-0000-0000FB400000}"/>
    <cellStyle name="Normal 2 3 2 2 4 6 4" xfId="6066" xr:uid="{00000000-0005-0000-0000-0000FC400000}"/>
    <cellStyle name="Normal 2 3 2 2 4 6 4 2" xfId="14212" xr:uid="{00000000-0005-0000-0000-0000FD400000}"/>
    <cellStyle name="Normal 2 3 2 2 4 6 4 2 2" xfId="30508" xr:uid="{00000000-0005-0000-0000-0000FE400000}"/>
    <cellStyle name="Normal 2 3 2 2 4 6 4 3" xfId="22362" xr:uid="{00000000-0005-0000-0000-0000FF400000}"/>
    <cellStyle name="Normal 2 3 2 2 4 6 5" xfId="8913" xr:uid="{00000000-0005-0000-0000-000000410000}"/>
    <cellStyle name="Normal 2 3 2 2 4 6 5 2" xfId="25209" xr:uid="{00000000-0005-0000-0000-000001410000}"/>
    <cellStyle name="Normal 2 3 2 2 4 6 6" xfId="17063" xr:uid="{00000000-0005-0000-0000-000002410000}"/>
    <cellStyle name="Normal 2 3 2 2 4 7" xfId="1472" xr:uid="{00000000-0005-0000-0000-000003410000}"/>
    <cellStyle name="Normal 2 3 2 2 4 7 2" xfId="4112" xr:uid="{00000000-0005-0000-0000-000004410000}"/>
    <cellStyle name="Normal 2 3 2 2 4 7 2 2" xfId="12258" xr:uid="{00000000-0005-0000-0000-000005410000}"/>
    <cellStyle name="Normal 2 3 2 2 4 7 2 2 2" xfId="28554" xr:uid="{00000000-0005-0000-0000-000006410000}"/>
    <cellStyle name="Normal 2 3 2 2 4 7 2 3" xfId="20408" xr:uid="{00000000-0005-0000-0000-000007410000}"/>
    <cellStyle name="Normal 2 3 2 2 4 7 3" xfId="6771" xr:uid="{00000000-0005-0000-0000-000008410000}"/>
    <cellStyle name="Normal 2 3 2 2 4 7 3 2" xfId="14917" xr:uid="{00000000-0005-0000-0000-000009410000}"/>
    <cellStyle name="Normal 2 3 2 2 4 7 3 2 2" xfId="31213" xr:uid="{00000000-0005-0000-0000-00000A410000}"/>
    <cellStyle name="Normal 2 3 2 2 4 7 3 3" xfId="23067" xr:uid="{00000000-0005-0000-0000-00000B410000}"/>
    <cellStyle name="Normal 2 3 2 2 4 7 4" xfId="9618" xr:uid="{00000000-0005-0000-0000-00000C410000}"/>
    <cellStyle name="Normal 2 3 2 2 4 7 4 2" xfId="25914" xr:uid="{00000000-0005-0000-0000-00000D410000}"/>
    <cellStyle name="Normal 2 3 2 2 4 7 5" xfId="17768" xr:uid="{00000000-0005-0000-0000-00000E410000}"/>
    <cellStyle name="Normal 2 3 2 2 4 8" xfId="2894" xr:uid="{00000000-0005-0000-0000-00000F410000}"/>
    <cellStyle name="Normal 2 3 2 2 4 8 2" xfId="11040" xr:uid="{00000000-0005-0000-0000-000010410000}"/>
    <cellStyle name="Normal 2 3 2 2 4 8 2 2" xfId="27336" xr:uid="{00000000-0005-0000-0000-000011410000}"/>
    <cellStyle name="Normal 2 3 2 2 4 8 3" xfId="19190" xr:uid="{00000000-0005-0000-0000-000012410000}"/>
    <cellStyle name="Normal 2 3 2 2 4 9" xfId="5361" xr:uid="{00000000-0005-0000-0000-000013410000}"/>
    <cellStyle name="Normal 2 3 2 2 4 9 2" xfId="13507" xr:uid="{00000000-0005-0000-0000-000014410000}"/>
    <cellStyle name="Normal 2 3 2 2 4 9 2 2" xfId="29803" xr:uid="{00000000-0005-0000-0000-000015410000}"/>
    <cellStyle name="Normal 2 3 2 2 4 9 3" xfId="21657" xr:uid="{00000000-0005-0000-0000-000016410000}"/>
    <cellStyle name="Normal 2 3 2 2 5" xfId="107" xr:uid="{00000000-0005-0000-0000-000017410000}"/>
    <cellStyle name="Normal 2 3 2 2 5 2" xfId="451" xr:uid="{00000000-0005-0000-0000-000018410000}"/>
    <cellStyle name="Normal 2 3 2 2 5 2 2" xfId="1157" xr:uid="{00000000-0005-0000-0000-000019410000}"/>
    <cellStyle name="Normal 2 3 2 2 5 2 2 2" xfId="2567" xr:uid="{00000000-0005-0000-0000-00001A410000}"/>
    <cellStyle name="Normal 2 3 2 2 5 2 2 2 2" xfId="5055" xr:uid="{00000000-0005-0000-0000-00001B410000}"/>
    <cellStyle name="Normal 2 3 2 2 5 2 2 2 2 2" xfId="13201" xr:uid="{00000000-0005-0000-0000-00001C410000}"/>
    <cellStyle name="Normal 2 3 2 2 5 2 2 2 2 2 2" xfId="29497" xr:uid="{00000000-0005-0000-0000-00001D410000}"/>
    <cellStyle name="Normal 2 3 2 2 5 2 2 2 2 3" xfId="21351" xr:uid="{00000000-0005-0000-0000-00001E410000}"/>
    <cellStyle name="Normal 2 3 2 2 5 2 2 2 3" xfId="7866" xr:uid="{00000000-0005-0000-0000-00001F410000}"/>
    <cellStyle name="Normal 2 3 2 2 5 2 2 2 3 2" xfId="16012" xr:uid="{00000000-0005-0000-0000-000020410000}"/>
    <cellStyle name="Normal 2 3 2 2 5 2 2 2 3 2 2" xfId="32308" xr:uid="{00000000-0005-0000-0000-000021410000}"/>
    <cellStyle name="Normal 2 3 2 2 5 2 2 2 3 3" xfId="24162" xr:uid="{00000000-0005-0000-0000-000022410000}"/>
    <cellStyle name="Normal 2 3 2 2 5 2 2 2 4" xfId="10713" xr:uid="{00000000-0005-0000-0000-000023410000}"/>
    <cellStyle name="Normal 2 3 2 2 5 2 2 2 4 2" xfId="27009" xr:uid="{00000000-0005-0000-0000-000024410000}"/>
    <cellStyle name="Normal 2 3 2 2 5 2 2 2 5" xfId="18863" xr:uid="{00000000-0005-0000-0000-000025410000}"/>
    <cellStyle name="Normal 2 3 2 2 5 2 2 3" xfId="3837" xr:uid="{00000000-0005-0000-0000-000026410000}"/>
    <cellStyle name="Normal 2 3 2 2 5 2 2 3 2" xfId="11983" xr:uid="{00000000-0005-0000-0000-000027410000}"/>
    <cellStyle name="Normal 2 3 2 2 5 2 2 3 2 2" xfId="28279" xr:uid="{00000000-0005-0000-0000-000028410000}"/>
    <cellStyle name="Normal 2 3 2 2 5 2 2 3 3" xfId="20133" xr:uid="{00000000-0005-0000-0000-000029410000}"/>
    <cellStyle name="Normal 2 3 2 2 5 2 2 4" xfId="6456" xr:uid="{00000000-0005-0000-0000-00002A410000}"/>
    <cellStyle name="Normal 2 3 2 2 5 2 2 4 2" xfId="14602" xr:uid="{00000000-0005-0000-0000-00002B410000}"/>
    <cellStyle name="Normal 2 3 2 2 5 2 2 4 2 2" xfId="30898" xr:uid="{00000000-0005-0000-0000-00002C410000}"/>
    <cellStyle name="Normal 2 3 2 2 5 2 2 4 3" xfId="22752" xr:uid="{00000000-0005-0000-0000-00002D410000}"/>
    <cellStyle name="Normal 2 3 2 2 5 2 2 5" xfId="9303" xr:uid="{00000000-0005-0000-0000-00002E410000}"/>
    <cellStyle name="Normal 2 3 2 2 5 2 2 5 2" xfId="25599" xr:uid="{00000000-0005-0000-0000-00002F410000}"/>
    <cellStyle name="Normal 2 3 2 2 5 2 2 6" xfId="17453" xr:uid="{00000000-0005-0000-0000-000030410000}"/>
    <cellStyle name="Normal 2 3 2 2 5 2 3" xfId="1862" xr:uid="{00000000-0005-0000-0000-000031410000}"/>
    <cellStyle name="Normal 2 3 2 2 5 2 3 2" xfId="4446" xr:uid="{00000000-0005-0000-0000-000032410000}"/>
    <cellStyle name="Normal 2 3 2 2 5 2 3 2 2" xfId="12592" xr:uid="{00000000-0005-0000-0000-000033410000}"/>
    <cellStyle name="Normal 2 3 2 2 5 2 3 2 2 2" xfId="28888" xr:uid="{00000000-0005-0000-0000-000034410000}"/>
    <cellStyle name="Normal 2 3 2 2 5 2 3 2 3" xfId="20742" xr:uid="{00000000-0005-0000-0000-000035410000}"/>
    <cellStyle name="Normal 2 3 2 2 5 2 3 3" xfId="7161" xr:uid="{00000000-0005-0000-0000-000036410000}"/>
    <cellStyle name="Normal 2 3 2 2 5 2 3 3 2" xfId="15307" xr:uid="{00000000-0005-0000-0000-000037410000}"/>
    <cellStyle name="Normal 2 3 2 2 5 2 3 3 2 2" xfId="31603" xr:uid="{00000000-0005-0000-0000-000038410000}"/>
    <cellStyle name="Normal 2 3 2 2 5 2 3 3 3" xfId="23457" xr:uid="{00000000-0005-0000-0000-000039410000}"/>
    <cellStyle name="Normal 2 3 2 2 5 2 3 4" xfId="10008" xr:uid="{00000000-0005-0000-0000-00003A410000}"/>
    <cellStyle name="Normal 2 3 2 2 5 2 3 4 2" xfId="26304" xr:uid="{00000000-0005-0000-0000-00003B410000}"/>
    <cellStyle name="Normal 2 3 2 2 5 2 3 5" xfId="18158" xr:uid="{00000000-0005-0000-0000-00003C410000}"/>
    <cellStyle name="Normal 2 3 2 2 5 2 4" xfId="3228" xr:uid="{00000000-0005-0000-0000-00003D410000}"/>
    <cellStyle name="Normal 2 3 2 2 5 2 4 2" xfId="11374" xr:uid="{00000000-0005-0000-0000-00003E410000}"/>
    <cellStyle name="Normal 2 3 2 2 5 2 4 2 2" xfId="27670" xr:uid="{00000000-0005-0000-0000-00003F410000}"/>
    <cellStyle name="Normal 2 3 2 2 5 2 4 3" xfId="19524" xr:uid="{00000000-0005-0000-0000-000040410000}"/>
    <cellStyle name="Normal 2 3 2 2 5 2 5" xfId="5751" xr:uid="{00000000-0005-0000-0000-000041410000}"/>
    <cellStyle name="Normal 2 3 2 2 5 2 5 2" xfId="13897" xr:uid="{00000000-0005-0000-0000-000042410000}"/>
    <cellStyle name="Normal 2 3 2 2 5 2 5 2 2" xfId="30193" xr:uid="{00000000-0005-0000-0000-000043410000}"/>
    <cellStyle name="Normal 2 3 2 2 5 2 5 3" xfId="22047" xr:uid="{00000000-0005-0000-0000-000044410000}"/>
    <cellStyle name="Normal 2 3 2 2 5 2 6" xfId="8598" xr:uid="{00000000-0005-0000-0000-000045410000}"/>
    <cellStyle name="Normal 2 3 2 2 5 2 6 2" xfId="24894" xr:uid="{00000000-0005-0000-0000-000046410000}"/>
    <cellStyle name="Normal 2 3 2 2 5 2 7" xfId="16748" xr:uid="{00000000-0005-0000-0000-000047410000}"/>
    <cellStyle name="Normal 2 3 2 2 5 3" xfId="813" xr:uid="{00000000-0005-0000-0000-000048410000}"/>
    <cellStyle name="Normal 2 3 2 2 5 3 2" xfId="2223" xr:uid="{00000000-0005-0000-0000-000049410000}"/>
    <cellStyle name="Normal 2 3 2 2 5 3 2 2" xfId="4759" xr:uid="{00000000-0005-0000-0000-00004A410000}"/>
    <cellStyle name="Normal 2 3 2 2 5 3 2 2 2" xfId="12905" xr:uid="{00000000-0005-0000-0000-00004B410000}"/>
    <cellStyle name="Normal 2 3 2 2 5 3 2 2 2 2" xfId="29201" xr:uid="{00000000-0005-0000-0000-00004C410000}"/>
    <cellStyle name="Normal 2 3 2 2 5 3 2 2 3" xfId="21055" xr:uid="{00000000-0005-0000-0000-00004D410000}"/>
    <cellStyle name="Normal 2 3 2 2 5 3 2 3" xfId="7522" xr:uid="{00000000-0005-0000-0000-00004E410000}"/>
    <cellStyle name="Normal 2 3 2 2 5 3 2 3 2" xfId="15668" xr:uid="{00000000-0005-0000-0000-00004F410000}"/>
    <cellStyle name="Normal 2 3 2 2 5 3 2 3 2 2" xfId="31964" xr:uid="{00000000-0005-0000-0000-000050410000}"/>
    <cellStyle name="Normal 2 3 2 2 5 3 2 3 3" xfId="23818" xr:uid="{00000000-0005-0000-0000-000051410000}"/>
    <cellStyle name="Normal 2 3 2 2 5 3 2 4" xfId="10369" xr:uid="{00000000-0005-0000-0000-000052410000}"/>
    <cellStyle name="Normal 2 3 2 2 5 3 2 4 2" xfId="26665" xr:uid="{00000000-0005-0000-0000-000053410000}"/>
    <cellStyle name="Normal 2 3 2 2 5 3 2 5" xfId="18519" xr:uid="{00000000-0005-0000-0000-000054410000}"/>
    <cellStyle name="Normal 2 3 2 2 5 3 3" xfId="3541" xr:uid="{00000000-0005-0000-0000-000055410000}"/>
    <cellStyle name="Normal 2 3 2 2 5 3 3 2" xfId="11687" xr:uid="{00000000-0005-0000-0000-000056410000}"/>
    <cellStyle name="Normal 2 3 2 2 5 3 3 2 2" xfId="27983" xr:uid="{00000000-0005-0000-0000-000057410000}"/>
    <cellStyle name="Normal 2 3 2 2 5 3 3 3" xfId="19837" xr:uid="{00000000-0005-0000-0000-000058410000}"/>
    <cellStyle name="Normal 2 3 2 2 5 3 4" xfId="6112" xr:uid="{00000000-0005-0000-0000-000059410000}"/>
    <cellStyle name="Normal 2 3 2 2 5 3 4 2" xfId="14258" xr:uid="{00000000-0005-0000-0000-00005A410000}"/>
    <cellStyle name="Normal 2 3 2 2 5 3 4 2 2" xfId="30554" xr:uid="{00000000-0005-0000-0000-00005B410000}"/>
    <cellStyle name="Normal 2 3 2 2 5 3 4 3" xfId="22408" xr:uid="{00000000-0005-0000-0000-00005C410000}"/>
    <cellStyle name="Normal 2 3 2 2 5 3 5" xfId="8959" xr:uid="{00000000-0005-0000-0000-00005D410000}"/>
    <cellStyle name="Normal 2 3 2 2 5 3 5 2" xfId="25255" xr:uid="{00000000-0005-0000-0000-00005E410000}"/>
    <cellStyle name="Normal 2 3 2 2 5 3 6" xfId="17109" xr:uid="{00000000-0005-0000-0000-00005F410000}"/>
    <cellStyle name="Normal 2 3 2 2 5 4" xfId="1518" xr:uid="{00000000-0005-0000-0000-000060410000}"/>
    <cellStyle name="Normal 2 3 2 2 5 4 2" xfId="4150" xr:uid="{00000000-0005-0000-0000-000061410000}"/>
    <cellStyle name="Normal 2 3 2 2 5 4 2 2" xfId="12296" xr:uid="{00000000-0005-0000-0000-000062410000}"/>
    <cellStyle name="Normal 2 3 2 2 5 4 2 2 2" xfId="28592" xr:uid="{00000000-0005-0000-0000-000063410000}"/>
    <cellStyle name="Normal 2 3 2 2 5 4 2 3" xfId="20446" xr:uid="{00000000-0005-0000-0000-000064410000}"/>
    <cellStyle name="Normal 2 3 2 2 5 4 3" xfId="6817" xr:uid="{00000000-0005-0000-0000-000065410000}"/>
    <cellStyle name="Normal 2 3 2 2 5 4 3 2" xfId="14963" xr:uid="{00000000-0005-0000-0000-000066410000}"/>
    <cellStyle name="Normal 2 3 2 2 5 4 3 2 2" xfId="31259" xr:uid="{00000000-0005-0000-0000-000067410000}"/>
    <cellStyle name="Normal 2 3 2 2 5 4 3 3" xfId="23113" xr:uid="{00000000-0005-0000-0000-000068410000}"/>
    <cellStyle name="Normal 2 3 2 2 5 4 4" xfId="9664" xr:uid="{00000000-0005-0000-0000-000069410000}"/>
    <cellStyle name="Normal 2 3 2 2 5 4 4 2" xfId="25960" xr:uid="{00000000-0005-0000-0000-00006A410000}"/>
    <cellStyle name="Normal 2 3 2 2 5 4 5" xfId="17814" xr:uid="{00000000-0005-0000-0000-00006B410000}"/>
    <cellStyle name="Normal 2 3 2 2 5 5" xfId="2932" xr:uid="{00000000-0005-0000-0000-00006C410000}"/>
    <cellStyle name="Normal 2 3 2 2 5 5 2" xfId="11078" xr:uid="{00000000-0005-0000-0000-00006D410000}"/>
    <cellStyle name="Normal 2 3 2 2 5 5 2 2" xfId="27374" xr:uid="{00000000-0005-0000-0000-00006E410000}"/>
    <cellStyle name="Normal 2 3 2 2 5 5 3" xfId="19228" xr:uid="{00000000-0005-0000-0000-00006F410000}"/>
    <cellStyle name="Normal 2 3 2 2 5 6" xfId="5407" xr:uid="{00000000-0005-0000-0000-000070410000}"/>
    <cellStyle name="Normal 2 3 2 2 5 6 2" xfId="13553" xr:uid="{00000000-0005-0000-0000-000071410000}"/>
    <cellStyle name="Normal 2 3 2 2 5 6 2 2" xfId="29849" xr:uid="{00000000-0005-0000-0000-000072410000}"/>
    <cellStyle name="Normal 2 3 2 2 5 6 3" xfId="21703" xr:uid="{00000000-0005-0000-0000-000073410000}"/>
    <cellStyle name="Normal 2 3 2 2 5 7" xfId="8254" xr:uid="{00000000-0005-0000-0000-000074410000}"/>
    <cellStyle name="Normal 2 3 2 2 5 7 2" xfId="24550" xr:uid="{00000000-0005-0000-0000-000075410000}"/>
    <cellStyle name="Normal 2 3 2 2 5 8" xfId="16404" xr:uid="{00000000-0005-0000-0000-000076410000}"/>
    <cellStyle name="Normal 2 3 2 2 6" xfId="195" xr:uid="{00000000-0005-0000-0000-000077410000}"/>
    <cellStyle name="Normal 2 3 2 2 6 2" xfId="539" xr:uid="{00000000-0005-0000-0000-000078410000}"/>
    <cellStyle name="Normal 2 3 2 2 6 2 2" xfId="1245" xr:uid="{00000000-0005-0000-0000-000079410000}"/>
    <cellStyle name="Normal 2 3 2 2 6 2 2 2" xfId="2655" xr:uid="{00000000-0005-0000-0000-00007A410000}"/>
    <cellStyle name="Normal 2 3 2 2 6 2 2 2 2" xfId="5129" xr:uid="{00000000-0005-0000-0000-00007B410000}"/>
    <cellStyle name="Normal 2 3 2 2 6 2 2 2 2 2" xfId="13275" xr:uid="{00000000-0005-0000-0000-00007C410000}"/>
    <cellStyle name="Normal 2 3 2 2 6 2 2 2 2 2 2" xfId="29571" xr:uid="{00000000-0005-0000-0000-00007D410000}"/>
    <cellStyle name="Normal 2 3 2 2 6 2 2 2 2 3" xfId="21425" xr:uid="{00000000-0005-0000-0000-00007E410000}"/>
    <cellStyle name="Normal 2 3 2 2 6 2 2 2 3" xfId="7954" xr:uid="{00000000-0005-0000-0000-00007F410000}"/>
    <cellStyle name="Normal 2 3 2 2 6 2 2 2 3 2" xfId="16100" xr:uid="{00000000-0005-0000-0000-000080410000}"/>
    <cellStyle name="Normal 2 3 2 2 6 2 2 2 3 2 2" xfId="32396" xr:uid="{00000000-0005-0000-0000-000081410000}"/>
    <cellStyle name="Normal 2 3 2 2 6 2 2 2 3 3" xfId="24250" xr:uid="{00000000-0005-0000-0000-000082410000}"/>
    <cellStyle name="Normal 2 3 2 2 6 2 2 2 4" xfId="10801" xr:uid="{00000000-0005-0000-0000-000083410000}"/>
    <cellStyle name="Normal 2 3 2 2 6 2 2 2 4 2" xfId="27097" xr:uid="{00000000-0005-0000-0000-000084410000}"/>
    <cellStyle name="Normal 2 3 2 2 6 2 2 2 5" xfId="18951" xr:uid="{00000000-0005-0000-0000-000085410000}"/>
    <cellStyle name="Normal 2 3 2 2 6 2 2 3" xfId="3911" xr:uid="{00000000-0005-0000-0000-000086410000}"/>
    <cellStyle name="Normal 2 3 2 2 6 2 2 3 2" xfId="12057" xr:uid="{00000000-0005-0000-0000-000087410000}"/>
    <cellStyle name="Normal 2 3 2 2 6 2 2 3 2 2" xfId="28353" xr:uid="{00000000-0005-0000-0000-000088410000}"/>
    <cellStyle name="Normal 2 3 2 2 6 2 2 3 3" xfId="20207" xr:uid="{00000000-0005-0000-0000-000089410000}"/>
    <cellStyle name="Normal 2 3 2 2 6 2 2 4" xfId="6544" xr:uid="{00000000-0005-0000-0000-00008A410000}"/>
    <cellStyle name="Normal 2 3 2 2 6 2 2 4 2" xfId="14690" xr:uid="{00000000-0005-0000-0000-00008B410000}"/>
    <cellStyle name="Normal 2 3 2 2 6 2 2 4 2 2" xfId="30986" xr:uid="{00000000-0005-0000-0000-00008C410000}"/>
    <cellStyle name="Normal 2 3 2 2 6 2 2 4 3" xfId="22840" xr:uid="{00000000-0005-0000-0000-00008D410000}"/>
    <cellStyle name="Normal 2 3 2 2 6 2 2 5" xfId="9391" xr:uid="{00000000-0005-0000-0000-00008E410000}"/>
    <cellStyle name="Normal 2 3 2 2 6 2 2 5 2" xfId="25687" xr:uid="{00000000-0005-0000-0000-00008F410000}"/>
    <cellStyle name="Normal 2 3 2 2 6 2 2 6" xfId="17541" xr:uid="{00000000-0005-0000-0000-000090410000}"/>
    <cellStyle name="Normal 2 3 2 2 6 2 3" xfId="1950" xr:uid="{00000000-0005-0000-0000-000091410000}"/>
    <cellStyle name="Normal 2 3 2 2 6 2 3 2" xfId="4520" xr:uid="{00000000-0005-0000-0000-000092410000}"/>
    <cellStyle name="Normal 2 3 2 2 6 2 3 2 2" xfId="12666" xr:uid="{00000000-0005-0000-0000-000093410000}"/>
    <cellStyle name="Normal 2 3 2 2 6 2 3 2 2 2" xfId="28962" xr:uid="{00000000-0005-0000-0000-000094410000}"/>
    <cellStyle name="Normal 2 3 2 2 6 2 3 2 3" xfId="20816" xr:uid="{00000000-0005-0000-0000-000095410000}"/>
    <cellStyle name="Normal 2 3 2 2 6 2 3 3" xfId="7249" xr:uid="{00000000-0005-0000-0000-000096410000}"/>
    <cellStyle name="Normal 2 3 2 2 6 2 3 3 2" xfId="15395" xr:uid="{00000000-0005-0000-0000-000097410000}"/>
    <cellStyle name="Normal 2 3 2 2 6 2 3 3 2 2" xfId="31691" xr:uid="{00000000-0005-0000-0000-000098410000}"/>
    <cellStyle name="Normal 2 3 2 2 6 2 3 3 3" xfId="23545" xr:uid="{00000000-0005-0000-0000-000099410000}"/>
    <cellStyle name="Normal 2 3 2 2 6 2 3 4" xfId="10096" xr:uid="{00000000-0005-0000-0000-00009A410000}"/>
    <cellStyle name="Normal 2 3 2 2 6 2 3 4 2" xfId="26392" xr:uid="{00000000-0005-0000-0000-00009B410000}"/>
    <cellStyle name="Normal 2 3 2 2 6 2 3 5" xfId="18246" xr:uid="{00000000-0005-0000-0000-00009C410000}"/>
    <cellStyle name="Normal 2 3 2 2 6 2 4" xfId="3302" xr:uid="{00000000-0005-0000-0000-00009D410000}"/>
    <cellStyle name="Normal 2 3 2 2 6 2 4 2" xfId="11448" xr:uid="{00000000-0005-0000-0000-00009E410000}"/>
    <cellStyle name="Normal 2 3 2 2 6 2 4 2 2" xfId="27744" xr:uid="{00000000-0005-0000-0000-00009F410000}"/>
    <cellStyle name="Normal 2 3 2 2 6 2 4 3" xfId="19598" xr:uid="{00000000-0005-0000-0000-0000A0410000}"/>
    <cellStyle name="Normal 2 3 2 2 6 2 5" xfId="5839" xr:uid="{00000000-0005-0000-0000-0000A1410000}"/>
    <cellStyle name="Normal 2 3 2 2 6 2 5 2" xfId="13985" xr:uid="{00000000-0005-0000-0000-0000A2410000}"/>
    <cellStyle name="Normal 2 3 2 2 6 2 5 2 2" xfId="30281" xr:uid="{00000000-0005-0000-0000-0000A3410000}"/>
    <cellStyle name="Normal 2 3 2 2 6 2 5 3" xfId="22135" xr:uid="{00000000-0005-0000-0000-0000A4410000}"/>
    <cellStyle name="Normal 2 3 2 2 6 2 6" xfId="8686" xr:uid="{00000000-0005-0000-0000-0000A5410000}"/>
    <cellStyle name="Normal 2 3 2 2 6 2 6 2" xfId="24982" xr:uid="{00000000-0005-0000-0000-0000A6410000}"/>
    <cellStyle name="Normal 2 3 2 2 6 2 7" xfId="16836" xr:uid="{00000000-0005-0000-0000-0000A7410000}"/>
    <cellStyle name="Normal 2 3 2 2 6 3" xfId="901" xr:uid="{00000000-0005-0000-0000-0000A8410000}"/>
    <cellStyle name="Normal 2 3 2 2 6 3 2" xfId="2311" xr:uid="{00000000-0005-0000-0000-0000A9410000}"/>
    <cellStyle name="Normal 2 3 2 2 6 3 2 2" xfId="4833" xr:uid="{00000000-0005-0000-0000-0000AA410000}"/>
    <cellStyle name="Normal 2 3 2 2 6 3 2 2 2" xfId="12979" xr:uid="{00000000-0005-0000-0000-0000AB410000}"/>
    <cellStyle name="Normal 2 3 2 2 6 3 2 2 2 2" xfId="29275" xr:uid="{00000000-0005-0000-0000-0000AC410000}"/>
    <cellStyle name="Normal 2 3 2 2 6 3 2 2 3" xfId="21129" xr:uid="{00000000-0005-0000-0000-0000AD410000}"/>
    <cellStyle name="Normal 2 3 2 2 6 3 2 3" xfId="7610" xr:uid="{00000000-0005-0000-0000-0000AE410000}"/>
    <cellStyle name="Normal 2 3 2 2 6 3 2 3 2" xfId="15756" xr:uid="{00000000-0005-0000-0000-0000AF410000}"/>
    <cellStyle name="Normal 2 3 2 2 6 3 2 3 2 2" xfId="32052" xr:uid="{00000000-0005-0000-0000-0000B0410000}"/>
    <cellStyle name="Normal 2 3 2 2 6 3 2 3 3" xfId="23906" xr:uid="{00000000-0005-0000-0000-0000B1410000}"/>
    <cellStyle name="Normal 2 3 2 2 6 3 2 4" xfId="10457" xr:uid="{00000000-0005-0000-0000-0000B2410000}"/>
    <cellStyle name="Normal 2 3 2 2 6 3 2 4 2" xfId="26753" xr:uid="{00000000-0005-0000-0000-0000B3410000}"/>
    <cellStyle name="Normal 2 3 2 2 6 3 2 5" xfId="18607" xr:uid="{00000000-0005-0000-0000-0000B4410000}"/>
    <cellStyle name="Normal 2 3 2 2 6 3 3" xfId="3615" xr:uid="{00000000-0005-0000-0000-0000B5410000}"/>
    <cellStyle name="Normal 2 3 2 2 6 3 3 2" xfId="11761" xr:uid="{00000000-0005-0000-0000-0000B6410000}"/>
    <cellStyle name="Normal 2 3 2 2 6 3 3 2 2" xfId="28057" xr:uid="{00000000-0005-0000-0000-0000B7410000}"/>
    <cellStyle name="Normal 2 3 2 2 6 3 3 3" xfId="19911" xr:uid="{00000000-0005-0000-0000-0000B8410000}"/>
    <cellStyle name="Normal 2 3 2 2 6 3 4" xfId="6200" xr:uid="{00000000-0005-0000-0000-0000B9410000}"/>
    <cellStyle name="Normal 2 3 2 2 6 3 4 2" xfId="14346" xr:uid="{00000000-0005-0000-0000-0000BA410000}"/>
    <cellStyle name="Normal 2 3 2 2 6 3 4 2 2" xfId="30642" xr:uid="{00000000-0005-0000-0000-0000BB410000}"/>
    <cellStyle name="Normal 2 3 2 2 6 3 4 3" xfId="22496" xr:uid="{00000000-0005-0000-0000-0000BC410000}"/>
    <cellStyle name="Normal 2 3 2 2 6 3 5" xfId="9047" xr:uid="{00000000-0005-0000-0000-0000BD410000}"/>
    <cellStyle name="Normal 2 3 2 2 6 3 5 2" xfId="25343" xr:uid="{00000000-0005-0000-0000-0000BE410000}"/>
    <cellStyle name="Normal 2 3 2 2 6 3 6" xfId="17197" xr:uid="{00000000-0005-0000-0000-0000BF410000}"/>
    <cellStyle name="Normal 2 3 2 2 6 4" xfId="1606" xr:uid="{00000000-0005-0000-0000-0000C0410000}"/>
    <cellStyle name="Normal 2 3 2 2 6 4 2" xfId="4224" xr:uid="{00000000-0005-0000-0000-0000C1410000}"/>
    <cellStyle name="Normal 2 3 2 2 6 4 2 2" xfId="12370" xr:uid="{00000000-0005-0000-0000-0000C2410000}"/>
    <cellStyle name="Normal 2 3 2 2 6 4 2 2 2" xfId="28666" xr:uid="{00000000-0005-0000-0000-0000C3410000}"/>
    <cellStyle name="Normal 2 3 2 2 6 4 2 3" xfId="20520" xr:uid="{00000000-0005-0000-0000-0000C4410000}"/>
    <cellStyle name="Normal 2 3 2 2 6 4 3" xfId="6905" xr:uid="{00000000-0005-0000-0000-0000C5410000}"/>
    <cellStyle name="Normal 2 3 2 2 6 4 3 2" xfId="15051" xr:uid="{00000000-0005-0000-0000-0000C6410000}"/>
    <cellStyle name="Normal 2 3 2 2 6 4 3 2 2" xfId="31347" xr:uid="{00000000-0005-0000-0000-0000C7410000}"/>
    <cellStyle name="Normal 2 3 2 2 6 4 3 3" xfId="23201" xr:uid="{00000000-0005-0000-0000-0000C8410000}"/>
    <cellStyle name="Normal 2 3 2 2 6 4 4" xfId="9752" xr:uid="{00000000-0005-0000-0000-0000C9410000}"/>
    <cellStyle name="Normal 2 3 2 2 6 4 4 2" xfId="26048" xr:uid="{00000000-0005-0000-0000-0000CA410000}"/>
    <cellStyle name="Normal 2 3 2 2 6 4 5" xfId="17902" xr:uid="{00000000-0005-0000-0000-0000CB410000}"/>
    <cellStyle name="Normal 2 3 2 2 6 5" xfId="3006" xr:uid="{00000000-0005-0000-0000-0000CC410000}"/>
    <cellStyle name="Normal 2 3 2 2 6 5 2" xfId="11152" xr:uid="{00000000-0005-0000-0000-0000CD410000}"/>
    <cellStyle name="Normal 2 3 2 2 6 5 2 2" xfId="27448" xr:uid="{00000000-0005-0000-0000-0000CE410000}"/>
    <cellStyle name="Normal 2 3 2 2 6 5 3" xfId="19302" xr:uid="{00000000-0005-0000-0000-0000CF410000}"/>
    <cellStyle name="Normal 2 3 2 2 6 6" xfId="5495" xr:uid="{00000000-0005-0000-0000-0000D0410000}"/>
    <cellStyle name="Normal 2 3 2 2 6 6 2" xfId="13641" xr:uid="{00000000-0005-0000-0000-0000D1410000}"/>
    <cellStyle name="Normal 2 3 2 2 6 6 2 2" xfId="29937" xr:uid="{00000000-0005-0000-0000-0000D2410000}"/>
    <cellStyle name="Normal 2 3 2 2 6 6 3" xfId="21791" xr:uid="{00000000-0005-0000-0000-0000D3410000}"/>
    <cellStyle name="Normal 2 3 2 2 6 7" xfId="8342" xr:uid="{00000000-0005-0000-0000-0000D4410000}"/>
    <cellStyle name="Normal 2 3 2 2 6 7 2" xfId="24638" xr:uid="{00000000-0005-0000-0000-0000D5410000}"/>
    <cellStyle name="Normal 2 3 2 2 6 8" xfId="16492" xr:uid="{00000000-0005-0000-0000-0000D6410000}"/>
    <cellStyle name="Normal 2 3 2 2 7" xfId="271" xr:uid="{00000000-0005-0000-0000-0000D7410000}"/>
    <cellStyle name="Normal 2 3 2 2 7 2" xfId="615" xr:uid="{00000000-0005-0000-0000-0000D8410000}"/>
    <cellStyle name="Normal 2 3 2 2 7 2 2" xfId="1321" xr:uid="{00000000-0005-0000-0000-0000D9410000}"/>
    <cellStyle name="Normal 2 3 2 2 7 2 2 2" xfId="2731" xr:uid="{00000000-0005-0000-0000-0000DA410000}"/>
    <cellStyle name="Normal 2 3 2 2 7 2 2 2 2" xfId="5203" xr:uid="{00000000-0005-0000-0000-0000DB410000}"/>
    <cellStyle name="Normal 2 3 2 2 7 2 2 2 2 2" xfId="13349" xr:uid="{00000000-0005-0000-0000-0000DC410000}"/>
    <cellStyle name="Normal 2 3 2 2 7 2 2 2 2 2 2" xfId="29645" xr:uid="{00000000-0005-0000-0000-0000DD410000}"/>
    <cellStyle name="Normal 2 3 2 2 7 2 2 2 2 3" xfId="21499" xr:uid="{00000000-0005-0000-0000-0000DE410000}"/>
    <cellStyle name="Normal 2 3 2 2 7 2 2 2 3" xfId="8030" xr:uid="{00000000-0005-0000-0000-0000DF410000}"/>
    <cellStyle name="Normal 2 3 2 2 7 2 2 2 3 2" xfId="16176" xr:uid="{00000000-0005-0000-0000-0000E0410000}"/>
    <cellStyle name="Normal 2 3 2 2 7 2 2 2 3 2 2" xfId="32472" xr:uid="{00000000-0005-0000-0000-0000E1410000}"/>
    <cellStyle name="Normal 2 3 2 2 7 2 2 2 3 3" xfId="24326" xr:uid="{00000000-0005-0000-0000-0000E2410000}"/>
    <cellStyle name="Normal 2 3 2 2 7 2 2 2 4" xfId="10877" xr:uid="{00000000-0005-0000-0000-0000E3410000}"/>
    <cellStyle name="Normal 2 3 2 2 7 2 2 2 4 2" xfId="27173" xr:uid="{00000000-0005-0000-0000-0000E4410000}"/>
    <cellStyle name="Normal 2 3 2 2 7 2 2 2 5" xfId="19027" xr:uid="{00000000-0005-0000-0000-0000E5410000}"/>
    <cellStyle name="Normal 2 3 2 2 7 2 2 3" xfId="3985" xr:uid="{00000000-0005-0000-0000-0000E6410000}"/>
    <cellStyle name="Normal 2 3 2 2 7 2 2 3 2" xfId="12131" xr:uid="{00000000-0005-0000-0000-0000E7410000}"/>
    <cellStyle name="Normal 2 3 2 2 7 2 2 3 2 2" xfId="28427" xr:uid="{00000000-0005-0000-0000-0000E8410000}"/>
    <cellStyle name="Normal 2 3 2 2 7 2 2 3 3" xfId="20281" xr:uid="{00000000-0005-0000-0000-0000E9410000}"/>
    <cellStyle name="Normal 2 3 2 2 7 2 2 4" xfId="6620" xr:uid="{00000000-0005-0000-0000-0000EA410000}"/>
    <cellStyle name="Normal 2 3 2 2 7 2 2 4 2" xfId="14766" xr:uid="{00000000-0005-0000-0000-0000EB410000}"/>
    <cellStyle name="Normal 2 3 2 2 7 2 2 4 2 2" xfId="31062" xr:uid="{00000000-0005-0000-0000-0000EC410000}"/>
    <cellStyle name="Normal 2 3 2 2 7 2 2 4 3" xfId="22916" xr:uid="{00000000-0005-0000-0000-0000ED410000}"/>
    <cellStyle name="Normal 2 3 2 2 7 2 2 5" xfId="9467" xr:uid="{00000000-0005-0000-0000-0000EE410000}"/>
    <cellStyle name="Normal 2 3 2 2 7 2 2 5 2" xfId="25763" xr:uid="{00000000-0005-0000-0000-0000EF410000}"/>
    <cellStyle name="Normal 2 3 2 2 7 2 2 6" xfId="17617" xr:uid="{00000000-0005-0000-0000-0000F0410000}"/>
    <cellStyle name="Normal 2 3 2 2 7 2 3" xfId="2026" xr:uid="{00000000-0005-0000-0000-0000F1410000}"/>
    <cellStyle name="Normal 2 3 2 2 7 2 3 2" xfId="4594" xr:uid="{00000000-0005-0000-0000-0000F2410000}"/>
    <cellStyle name="Normal 2 3 2 2 7 2 3 2 2" xfId="12740" xr:uid="{00000000-0005-0000-0000-0000F3410000}"/>
    <cellStyle name="Normal 2 3 2 2 7 2 3 2 2 2" xfId="29036" xr:uid="{00000000-0005-0000-0000-0000F4410000}"/>
    <cellStyle name="Normal 2 3 2 2 7 2 3 2 3" xfId="20890" xr:uid="{00000000-0005-0000-0000-0000F5410000}"/>
    <cellStyle name="Normal 2 3 2 2 7 2 3 3" xfId="7325" xr:uid="{00000000-0005-0000-0000-0000F6410000}"/>
    <cellStyle name="Normal 2 3 2 2 7 2 3 3 2" xfId="15471" xr:uid="{00000000-0005-0000-0000-0000F7410000}"/>
    <cellStyle name="Normal 2 3 2 2 7 2 3 3 2 2" xfId="31767" xr:uid="{00000000-0005-0000-0000-0000F8410000}"/>
    <cellStyle name="Normal 2 3 2 2 7 2 3 3 3" xfId="23621" xr:uid="{00000000-0005-0000-0000-0000F9410000}"/>
    <cellStyle name="Normal 2 3 2 2 7 2 3 4" xfId="10172" xr:uid="{00000000-0005-0000-0000-0000FA410000}"/>
    <cellStyle name="Normal 2 3 2 2 7 2 3 4 2" xfId="26468" xr:uid="{00000000-0005-0000-0000-0000FB410000}"/>
    <cellStyle name="Normal 2 3 2 2 7 2 3 5" xfId="18322" xr:uid="{00000000-0005-0000-0000-0000FC410000}"/>
    <cellStyle name="Normal 2 3 2 2 7 2 4" xfId="3376" xr:uid="{00000000-0005-0000-0000-0000FD410000}"/>
    <cellStyle name="Normal 2 3 2 2 7 2 4 2" xfId="11522" xr:uid="{00000000-0005-0000-0000-0000FE410000}"/>
    <cellStyle name="Normal 2 3 2 2 7 2 4 2 2" xfId="27818" xr:uid="{00000000-0005-0000-0000-0000FF410000}"/>
    <cellStyle name="Normal 2 3 2 2 7 2 4 3" xfId="19672" xr:uid="{00000000-0005-0000-0000-000000420000}"/>
    <cellStyle name="Normal 2 3 2 2 7 2 5" xfId="5915" xr:uid="{00000000-0005-0000-0000-000001420000}"/>
    <cellStyle name="Normal 2 3 2 2 7 2 5 2" xfId="14061" xr:uid="{00000000-0005-0000-0000-000002420000}"/>
    <cellStyle name="Normal 2 3 2 2 7 2 5 2 2" xfId="30357" xr:uid="{00000000-0005-0000-0000-000003420000}"/>
    <cellStyle name="Normal 2 3 2 2 7 2 5 3" xfId="22211" xr:uid="{00000000-0005-0000-0000-000004420000}"/>
    <cellStyle name="Normal 2 3 2 2 7 2 6" xfId="8762" xr:uid="{00000000-0005-0000-0000-000005420000}"/>
    <cellStyle name="Normal 2 3 2 2 7 2 6 2" xfId="25058" xr:uid="{00000000-0005-0000-0000-000006420000}"/>
    <cellStyle name="Normal 2 3 2 2 7 2 7" xfId="16912" xr:uid="{00000000-0005-0000-0000-000007420000}"/>
    <cellStyle name="Normal 2 3 2 2 7 3" xfId="977" xr:uid="{00000000-0005-0000-0000-000008420000}"/>
    <cellStyle name="Normal 2 3 2 2 7 3 2" xfId="2387" xr:uid="{00000000-0005-0000-0000-000009420000}"/>
    <cellStyle name="Normal 2 3 2 2 7 3 2 2" xfId="4907" xr:uid="{00000000-0005-0000-0000-00000A420000}"/>
    <cellStyle name="Normal 2 3 2 2 7 3 2 2 2" xfId="13053" xr:uid="{00000000-0005-0000-0000-00000B420000}"/>
    <cellStyle name="Normal 2 3 2 2 7 3 2 2 2 2" xfId="29349" xr:uid="{00000000-0005-0000-0000-00000C420000}"/>
    <cellStyle name="Normal 2 3 2 2 7 3 2 2 3" xfId="21203" xr:uid="{00000000-0005-0000-0000-00000D420000}"/>
    <cellStyle name="Normal 2 3 2 2 7 3 2 3" xfId="7686" xr:uid="{00000000-0005-0000-0000-00000E420000}"/>
    <cellStyle name="Normal 2 3 2 2 7 3 2 3 2" xfId="15832" xr:uid="{00000000-0005-0000-0000-00000F420000}"/>
    <cellStyle name="Normal 2 3 2 2 7 3 2 3 2 2" xfId="32128" xr:uid="{00000000-0005-0000-0000-000010420000}"/>
    <cellStyle name="Normal 2 3 2 2 7 3 2 3 3" xfId="23982" xr:uid="{00000000-0005-0000-0000-000011420000}"/>
    <cellStyle name="Normal 2 3 2 2 7 3 2 4" xfId="10533" xr:uid="{00000000-0005-0000-0000-000012420000}"/>
    <cellStyle name="Normal 2 3 2 2 7 3 2 4 2" xfId="26829" xr:uid="{00000000-0005-0000-0000-000013420000}"/>
    <cellStyle name="Normal 2 3 2 2 7 3 2 5" xfId="18683" xr:uid="{00000000-0005-0000-0000-000014420000}"/>
    <cellStyle name="Normal 2 3 2 2 7 3 3" xfId="3689" xr:uid="{00000000-0005-0000-0000-000015420000}"/>
    <cellStyle name="Normal 2 3 2 2 7 3 3 2" xfId="11835" xr:uid="{00000000-0005-0000-0000-000016420000}"/>
    <cellStyle name="Normal 2 3 2 2 7 3 3 2 2" xfId="28131" xr:uid="{00000000-0005-0000-0000-000017420000}"/>
    <cellStyle name="Normal 2 3 2 2 7 3 3 3" xfId="19985" xr:uid="{00000000-0005-0000-0000-000018420000}"/>
    <cellStyle name="Normal 2 3 2 2 7 3 4" xfId="6276" xr:uid="{00000000-0005-0000-0000-000019420000}"/>
    <cellStyle name="Normal 2 3 2 2 7 3 4 2" xfId="14422" xr:uid="{00000000-0005-0000-0000-00001A420000}"/>
    <cellStyle name="Normal 2 3 2 2 7 3 4 2 2" xfId="30718" xr:uid="{00000000-0005-0000-0000-00001B420000}"/>
    <cellStyle name="Normal 2 3 2 2 7 3 4 3" xfId="22572" xr:uid="{00000000-0005-0000-0000-00001C420000}"/>
    <cellStyle name="Normal 2 3 2 2 7 3 5" xfId="9123" xr:uid="{00000000-0005-0000-0000-00001D420000}"/>
    <cellStyle name="Normal 2 3 2 2 7 3 5 2" xfId="25419" xr:uid="{00000000-0005-0000-0000-00001E420000}"/>
    <cellStyle name="Normal 2 3 2 2 7 3 6" xfId="17273" xr:uid="{00000000-0005-0000-0000-00001F420000}"/>
    <cellStyle name="Normal 2 3 2 2 7 4" xfId="1682" xr:uid="{00000000-0005-0000-0000-000020420000}"/>
    <cellStyle name="Normal 2 3 2 2 7 4 2" xfId="4298" xr:uid="{00000000-0005-0000-0000-000021420000}"/>
    <cellStyle name="Normal 2 3 2 2 7 4 2 2" xfId="12444" xr:uid="{00000000-0005-0000-0000-000022420000}"/>
    <cellStyle name="Normal 2 3 2 2 7 4 2 2 2" xfId="28740" xr:uid="{00000000-0005-0000-0000-000023420000}"/>
    <cellStyle name="Normal 2 3 2 2 7 4 2 3" xfId="20594" xr:uid="{00000000-0005-0000-0000-000024420000}"/>
    <cellStyle name="Normal 2 3 2 2 7 4 3" xfId="6981" xr:uid="{00000000-0005-0000-0000-000025420000}"/>
    <cellStyle name="Normal 2 3 2 2 7 4 3 2" xfId="15127" xr:uid="{00000000-0005-0000-0000-000026420000}"/>
    <cellStyle name="Normal 2 3 2 2 7 4 3 2 2" xfId="31423" xr:uid="{00000000-0005-0000-0000-000027420000}"/>
    <cellStyle name="Normal 2 3 2 2 7 4 3 3" xfId="23277" xr:uid="{00000000-0005-0000-0000-000028420000}"/>
    <cellStyle name="Normal 2 3 2 2 7 4 4" xfId="9828" xr:uid="{00000000-0005-0000-0000-000029420000}"/>
    <cellStyle name="Normal 2 3 2 2 7 4 4 2" xfId="26124" xr:uid="{00000000-0005-0000-0000-00002A420000}"/>
    <cellStyle name="Normal 2 3 2 2 7 4 5" xfId="17978" xr:uid="{00000000-0005-0000-0000-00002B420000}"/>
    <cellStyle name="Normal 2 3 2 2 7 5" xfId="3080" xr:uid="{00000000-0005-0000-0000-00002C420000}"/>
    <cellStyle name="Normal 2 3 2 2 7 5 2" xfId="11226" xr:uid="{00000000-0005-0000-0000-00002D420000}"/>
    <cellStyle name="Normal 2 3 2 2 7 5 2 2" xfId="27522" xr:uid="{00000000-0005-0000-0000-00002E420000}"/>
    <cellStyle name="Normal 2 3 2 2 7 5 3" xfId="19376" xr:uid="{00000000-0005-0000-0000-00002F420000}"/>
    <cellStyle name="Normal 2 3 2 2 7 6" xfId="5571" xr:uid="{00000000-0005-0000-0000-000030420000}"/>
    <cellStyle name="Normal 2 3 2 2 7 6 2" xfId="13717" xr:uid="{00000000-0005-0000-0000-000031420000}"/>
    <cellStyle name="Normal 2 3 2 2 7 6 2 2" xfId="30013" xr:uid="{00000000-0005-0000-0000-000032420000}"/>
    <cellStyle name="Normal 2 3 2 2 7 6 3" xfId="21867" xr:uid="{00000000-0005-0000-0000-000033420000}"/>
    <cellStyle name="Normal 2 3 2 2 7 7" xfId="8418" xr:uid="{00000000-0005-0000-0000-000034420000}"/>
    <cellStyle name="Normal 2 3 2 2 7 7 2" xfId="24714" xr:uid="{00000000-0005-0000-0000-000035420000}"/>
    <cellStyle name="Normal 2 3 2 2 7 8" xfId="16568" xr:uid="{00000000-0005-0000-0000-000036420000}"/>
    <cellStyle name="Normal 2 3 2 2 8" xfId="361" xr:uid="{00000000-0005-0000-0000-000037420000}"/>
    <cellStyle name="Normal 2 3 2 2 8 2" xfId="1067" xr:uid="{00000000-0005-0000-0000-000038420000}"/>
    <cellStyle name="Normal 2 3 2 2 8 2 2" xfId="2477" xr:uid="{00000000-0005-0000-0000-000039420000}"/>
    <cellStyle name="Normal 2 3 2 2 8 2 2 2" xfId="4981" xr:uid="{00000000-0005-0000-0000-00003A420000}"/>
    <cellStyle name="Normal 2 3 2 2 8 2 2 2 2" xfId="13127" xr:uid="{00000000-0005-0000-0000-00003B420000}"/>
    <cellStyle name="Normal 2 3 2 2 8 2 2 2 2 2" xfId="29423" xr:uid="{00000000-0005-0000-0000-00003C420000}"/>
    <cellStyle name="Normal 2 3 2 2 8 2 2 2 3" xfId="21277" xr:uid="{00000000-0005-0000-0000-00003D420000}"/>
    <cellStyle name="Normal 2 3 2 2 8 2 2 3" xfId="7776" xr:uid="{00000000-0005-0000-0000-00003E420000}"/>
    <cellStyle name="Normal 2 3 2 2 8 2 2 3 2" xfId="15922" xr:uid="{00000000-0005-0000-0000-00003F420000}"/>
    <cellStyle name="Normal 2 3 2 2 8 2 2 3 2 2" xfId="32218" xr:uid="{00000000-0005-0000-0000-000040420000}"/>
    <cellStyle name="Normal 2 3 2 2 8 2 2 3 3" xfId="24072" xr:uid="{00000000-0005-0000-0000-000041420000}"/>
    <cellStyle name="Normal 2 3 2 2 8 2 2 4" xfId="10623" xr:uid="{00000000-0005-0000-0000-000042420000}"/>
    <cellStyle name="Normal 2 3 2 2 8 2 2 4 2" xfId="26919" xr:uid="{00000000-0005-0000-0000-000043420000}"/>
    <cellStyle name="Normal 2 3 2 2 8 2 2 5" xfId="18773" xr:uid="{00000000-0005-0000-0000-000044420000}"/>
    <cellStyle name="Normal 2 3 2 2 8 2 3" xfId="3763" xr:uid="{00000000-0005-0000-0000-000045420000}"/>
    <cellStyle name="Normal 2 3 2 2 8 2 3 2" xfId="11909" xr:uid="{00000000-0005-0000-0000-000046420000}"/>
    <cellStyle name="Normal 2 3 2 2 8 2 3 2 2" xfId="28205" xr:uid="{00000000-0005-0000-0000-000047420000}"/>
    <cellStyle name="Normal 2 3 2 2 8 2 3 3" xfId="20059" xr:uid="{00000000-0005-0000-0000-000048420000}"/>
    <cellStyle name="Normal 2 3 2 2 8 2 4" xfId="6366" xr:uid="{00000000-0005-0000-0000-000049420000}"/>
    <cellStyle name="Normal 2 3 2 2 8 2 4 2" xfId="14512" xr:uid="{00000000-0005-0000-0000-00004A420000}"/>
    <cellStyle name="Normal 2 3 2 2 8 2 4 2 2" xfId="30808" xr:uid="{00000000-0005-0000-0000-00004B420000}"/>
    <cellStyle name="Normal 2 3 2 2 8 2 4 3" xfId="22662" xr:uid="{00000000-0005-0000-0000-00004C420000}"/>
    <cellStyle name="Normal 2 3 2 2 8 2 5" xfId="9213" xr:uid="{00000000-0005-0000-0000-00004D420000}"/>
    <cellStyle name="Normal 2 3 2 2 8 2 5 2" xfId="25509" xr:uid="{00000000-0005-0000-0000-00004E420000}"/>
    <cellStyle name="Normal 2 3 2 2 8 2 6" xfId="17363" xr:uid="{00000000-0005-0000-0000-00004F420000}"/>
    <cellStyle name="Normal 2 3 2 2 8 3" xfId="1772" xr:uid="{00000000-0005-0000-0000-000050420000}"/>
    <cellStyle name="Normal 2 3 2 2 8 3 2" xfId="4372" xr:uid="{00000000-0005-0000-0000-000051420000}"/>
    <cellStyle name="Normal 2 3 2 2 8 3 2 2" xfId="12518" xr:uid="{00000000-0005-0000-0000-000052420000}"/>
    <cellStyle name="Normal 2 3 2 2 8 3 2 2 2" xfId="28814" xr:uid="{00000000-0005-0000-0000-000053420000}"/>
    <cellStyle name="Normal 2 3 2 2 8 3 2 3" xfId="20668" xr:uid="{00000000-0005-0000-0000-000054420000}"/>
    <cellStyle name="Normal 2 3 2 2 8 3 3" xfId="7071" xr:uid="{00000000-0005-0000-0000-000055420000}"/>
    <cellStyle name="Normal 2 3 2 2 8 3 3 2" xfId="15217" xr:uid="{00000000-0005-0000-0000-000056420000}"/>
    <cellStyle name="Normal 2 3 2 2 8 3 3 2 2" xfId="31513" xr:uid="{00000000-0005-0000-0000-000057420000}"/>
    <cellStyle name="Normal 2 3 2 2 8 3 3 3" xfId="23367" xr:uid="{00000000-0005-0000-0000-000058420000}"/>
    <cellStyle name="Normal 2 3 2 2 8 3 4" xfId="9918" xr:uid="{00000000-0005-0000-0000-000059420000}"/>
    <cellStyle name="Normal 2 3 2 2 8 3 4 2" xfId="26214" xr:uid="{00000000-0005-0000-0000-00005A420000}"/>
    <cellStyle name="Normal 2 3 2 2 8 3 5" xfId="18068" xr:uid="{00000000-0005-0000-0000-00005B420000}"/>
    <cellStyle name="Normal 2 3 2 2 8 4" xfId="3154" xr:uid="{00000000-0005-0000-0000-00005C420000}"/>
    <cellStyle name="Normal 2 3 2 2 8 4 2" xfId="11300" xr:uid="{00000000-0005-0000-0000-00005D420000}"/>
    <cellStyle name="Normal 2 3 2 2 8 4 2 2" xfId="27596" xr:uid="{00000000-0005-0000-0000-00005E420000}"/>
    <cellStyle name="Normal 2 3 2 2 8 4 3" xfId="19450" xr:uid="{00000000-0005-0000-0000-00005F420000}"/>
    <cellStyle name="Normal 2 3 2 2 8 5" xfId="5661" xr:uid="{00000000-0005-0000-0000-000060420000}"/>
    <cellStyle name="Normal 2 3 2 2 8 5 2" xfId="13807" xr:uid="{00000000-0005-0000-0000-000061420000}"/>
    <cellStyle name="Normal 2 3 2 2 8 5 2 2" xfId="30103" xr:uid="{00000000-0005-0000-0000-000062420000}"/>
    <cellStyle name="Normal 2 3 2 2 8 5 3" xfId="21957" xr:uid="{00000000-0005-0000-0000-000063420000}"/>
    <cellStyle name="Normal 2 3 2 2 8 6" xfId="8508" xr:uid="{00000000-0005-0000-0000-000064420000}"/>
    <cellStyle name="Normal 2 3 2 2 8 6 2" xfId="24804" xr:uid="{00000000-0005-0000-0000-000065420000}"/>
    <cellStyle name="Normal 2 3 2 2 8 7" xfId="16658" xr:uid="{00000000-0005-0000-0000-000066420000}"/>
    <cellStyle name="Normal 2 3 2 2 9" xfId="695" xr:uid="{00000000-0005-0000-0000-000067420000}"/>
    <cellStyle name="Normal 2 3 2 2 9 2" xfId="696" xr:uid="{00000000-0005-0000-0000-000068420000}"/>
    <cellStyle name="Normal 2 3 2 2 9 2 2" xfId="711" xr:uid="{00000000-0005-0000-0000-000069420000}"/>
    <cellStyle name="Normal 2 3 2 2 9 2 2 10" xfId="6010" xr:uid="{00000000-0005-0000-0000-00006A420000}"/>
    <cellStyle name="Normal 2 3 2 2 9 2 2 10 2" xfId="14156" xr:uid="{00000000-0005-0000-0000-00006B420000}"/>
    <cellStyle name="Normal 2 3 2 2 9 2 2 10 2 2" xfId="30452" xr:uid="{00000000-0005-0000-0000-00006C420000}"/>
    <cellStyle name="Normal 2 3 2 2 9 2 2 10 3" xfId="22306" xr:uid="{00000000-0005-0000-0000-00006D420000}"/>
    <cellStyle name="Normal 2 3 2 2 9 2 2 11" xfId="8857" xr:uid="{00000000-0005-0000-0000-00006E420000}"/>
    <cellStyle name="Normal 2 3 2 2 9 2 2 11 2" xfId="25153" xr:uid="{00000000-0005-0000-0000-00006F420000}"/>
    <cellStyle name="Normal 2 3 2 2 9 2 2 12" xfId="17007" xr:uid="{00000000-0005-0000-0000-000070420000}"/>
    <cellStyle name="Normal 2 3 2 2 9 2 2 2" xfId="1416" xr:uid="{00000000-0005-0000-0000-000071420000}"/>
    <cellStyle name="Normal 2 3 2 2 9 2 2 2 2" xfId="2826" xr:uid="{00000000-0005-0000-0000-000072420000}"/>
    <cellStyle name="Normal 2 3 2 2 9 2 2 2 2 2" xfId="5284" xr:uid="{00000000-0005-0000-0000-000073420000}"/>
    <cellStyle name="Normal 2 3 2 2 9 2 2 2 2 2 2" xfId="13430" xr:uid="{00000000-0005-0000-0000-000074420000}"/>
    <cellStyle name="Normal 2 3 2 2 9 2 2 2 2 2 2 2" xfId="29726" xr:uid="{00000000-0005-0000-0000-000075420000}"/>
    <cellStyle name="Normal 2 3 2 2 9 2 2 2 2 2 3" xfId="21580" xr:uid="{00000000-0005-0000-0000-000076420000}"/>
    <cellStyle name="Normal 2 3 2 2 9 2 2 2 2 3" xfId="8125" xr:uid="{00000000-0005-0000-0000-000077420000}"/>
    <cellStyle name="Normal 2 3 2 2 9 2 2 2 2 3 2" xfId="16271" xr:uid="{00000000-0005-0000-0000-000078420000}"/>
    <cellStyle name="Normal 2 3 2 2 9 2 2 2 2 3 2 2" xfId="32567" xr:uid="{00000000-0005-0000-0000-000079420000}"/>
    <cellStyle name="Normal 2 3 2 2 9 2 2 2 2 3 3" xfId="24421" xr:uid="{00000000-0005-0000-0000-00007A420000}"/>
    <cellStyle name="Normal 2 3 2 2 9 2 2 2 2 4" xfId="10972" xr:uid="{00000000-0005-0000-0000-00007B420000}"/>
    <cellStyle name="Normal 2 3 2 2 9 2 2 2 2 4 2" xfId="27268" xr:uid="{00000000-0005-0000-0000-00007C420000}"/>
    <cellStyle name="Normal 2 3 2 2 9 2 2 2 2 5" xfId="19122" xr:uid="{00000000-0005-0000-0000-00007D420000}"/>
    <cellStyle name="Normal 2 3 2 2 9 2 2 2 3" xfId="4066" xr:uid="{00000000-0005-0000-0000-00007E420000}"/>
    <cellStyle name="Normal 2 3 2 2 9 2 2 2 3 2" xfId="12212" xr:uid="{00000000-0005-0000-0000-00007F420000}"/>
    <cellStyle name="Normal 2 3 2 2 9 2 2 2 3 2 2" xfId="28508" xr:uid="{00000000-0005-0000-0000-000080420000}"/>
    <cellStyle name="Normal 2 3 2 2 9 2 2 2 3 3" xfId="20362" xr:uid="{00000000-0005-0000-0000-000081420000}"/>
    <cellStyle name="Normal 2 3 2 2 9 2 2 2 4" xfId="6715" xr:uid="{00000000-0005-0000-0000-000082420000}"/>
    <cellStyle name="Normal 2 3 2 2 9 2 2 2 4 2" xfId="14861" xr:uid="{00000000-0005-0000-0000-000083420000}"/>
    <cellStyle name="Normal 2 3 2 2 9 2 2 2 4 2 2" xfId="31157" xr:uid="{00000000-0005-0000-0000-000084420000}"/>
    <cellStyle name="Normal 2 3 2 2 9 2 2 2 4 3" xfId="23011" xr:uid="{00000000-0005-0000-0000-000085420000}"/>
    <cellStyle name="Normal 2 3 2 2 9 2 2 2 5" xfId="9562" xr:uid="{00000000-0005-0000-0000-000086420000}"/>
    <cellStyle name="Normal 2 3 2 2 9 2 2 2 5 2" xfId="25858" xr:uid="{00000000-0005-0000-0000-000087420000}"/>
    <cellStyle name="Normal 2 3 2 2 9 2 2 2 6" xfId="17712" xr:uid="{00000000-0005-0000-0000-000088420000}"/>
    <cellStyle name="Normal 2 3 2 2 9 2 2 3" xfId="2121" xr:uid="{00000000-0005-0000-0000-000089420000}"/>
    <cellStyle name="Normal 2 3 2 2 9 2 2 3 2" xfId="4675" xr:uid="{00000000-0005-0000-0000-00008A420000}"/>
    <cellStyle name="Normal 2 3 2 2 9 2 2 3 2 2" xfId="12821" xr:uid="{00000000-0005-0000-0000-00008B420000}"/>
    <cellStyle name="Normal 2 3 2 2 9 2 2 3 2 2 2" xfId="29117" xr:uid="{00000000-0005-0000-0000-00008C420000}"/>
    <cellStyle name="Normal 2 3 2 2 9 2 2 3 2 3" xfId="20971" xr:uid="{00000000-0005-0000-0000-00008D420000}"/>
    <cellStyle name="Normal 2 3 2 2 9 2 2 3 3" xfId="7420" xr:uid="{00000000-0005-0000-0000-00008E420000}"/>
    <cellStyle name="Normal 2 3 2 2 9 2 2 3 3 2" xfId="15566" xr:uid="{00000000-0005-0000-0000-00008F420000}"/>
    <cellStyle name="Normal 2 3 2 2 9 2 2 3 3 2 2" xfId="31862" xr:uid="{00000000-0005-0000-0000-000090420000}"/>
    <cellStyle name="Normal 2 3 2 2 9 2 2 3 3 3" xfId="23716" xr:uid="{00000000-0005-0000-0000-000091420000}"/>
    <cellStyle name="Normal 2 3 2 2 9 2 2 3 4" xfId="10267" xr:uid="{00000000-0005-0000-0000-000092420000}"/>
    <cellStyle name="Normal 2 3 2 2 9 2 2 3 4 2" xfId="26563" xr:uid="{00000000-0005-0000-0000-000093420000}"/>
    <cellStyle name="Normal 2 3 2 2 9 2 2 3 5" xfId="18417" xr:uid="{00000000-0005-0000-0000-000094420000}"/>
    <cellStyle name="Normal 2 3 2 2 9 2 2 4" xfId="2830" xr:uid="{00000000-0005-0000-0000-000095420000}"/>
    <cellStyle name="Normal 2 3 2 2 9 2 2 4 2" xfId="2832" xr:uid="{00000000-0005-0000-0000-000096420000}"/>
    <cellStyle name="Normal 2 3 2 2 9 2 2 4 2 2" xfId="5289" xr:uid="{00000000-0005-0000-0000-000097420000}"/>
    <cellStyle name="Normal 2 3 2 2 9 2 2 4 2 2 2" xfId="13435" xr:uid="{00000000-0005-0000-0000-000098420000}"/>
    <cellStyle name="Normal 2 3 2 2 9 2 2 4 2 2 2 2" xfId="29731" xr:uid="{00000000-0005-0000-0000-000099420000}"/>
    <cellStyle name="Normal 2 3 2 2 9 2 2 4 2 2 3" xfId="21585" xr:uid="{00000000-0005-0000-0000-00009A420000}"/>
    <cellStyle name="Normal 2 3 2 2 9 2 2 4 2 3" xfId="8131" xr:uid="{00000000-0005-0000-0000-00009B420000}"/>
    <cellStyle name="Normal 2 3 2 2 9 2 2 4 2 3 2" xfId="16277" xr:uid="{00000000-0005-0000-0000-00009C420000}"/>
    <cellStyle name="Normal 2 3 2 2 9 2 2 4 2 3 2 2" xfId="32573" xr:uid="{00000000-0005-0000-0000-00009D420000}"/>
    <cellStyle name="Normal 2 3 2 2 9 2 2 4 2 3 3" xfId="24427" xr:uid="{00000000-0005-0000-0000-00009E420000}"/>
    <cellStyle name="Normal 2 3 2 2 9 2 2 4 2 4" xfId="10978" xr:uid="{00000000-0005-0000-0000-00009F420000}"/>
    <cellStyle name="Normal 2 3 2 2 9 2 2 4 2 4 2" xfId="27274" xr:uid="{00000000-0005-0000-0000-0000A0420000}"/>
    <cellStyle name="Normal 2 3 2 2 9 2 2 4 2 5" xfId="19128" xr:uid="{00000000-0005-0000-0000-0000A1420000}"/>
    <cellStyle name="Normal 2 3 2 2 9 2 2 4 3" xfId="5287" xr:uid="{00000000-0005-0000-0000-0000A2420000}"/>
    <cellStyle name="Normal 2 3 2 2 9 2 2 4 3 2" xfId="13433" xr:uid="{00000000-0005-0000-0000-0000A3420000}"/>
    <cellStyle name="Normal 2 3 2 2 9 2 2 4 3 2 2" xfId="29729" xr:uid="{00000000-0005-0000-0000-0000A4420000}"/>
    <cellStyle name="Normal 2 3 2 2 9 2 2 4 3 3" xfId="21583" xr:uid="{00000000-0005-0000-0000-0000A5420000}"/>
    <cellStyle name="Normal 2 3 2 2 9 2 2 4 4" xfId="8129" xr:uid="{00000000-0005-0000-0000-0000A6420000}"/>
    <cellStyle name="Normal 2 3 2 2 9 2 2 4 4 2" xfId="16275" xr:uid="{00000000-0005-0000-0000-0000A7420000}"/>
    <cellStyle name="Normal 2 3 2 2 9 2 2 4 4 2 2" xfId="32571" xr:uid="{00000000-0005-0000-0000-0000A8420000}"/>
    <cellStyle name="Normal 2 3 2 2 9 2 2 4 4 3" xfId="24425" xr:uid="{00000000-0005-0000-0000-0000A9420000}"/>
    <cellStyle name="Normal 2 3 2 2 9 2 2 4 5" xfId="10976" xr:uid="{00000000-0005-0000-0000-0000AA420000}"/>
    <cellStyle name="Normal 2 3 2 2 9 2 2 4 5 2" xfId="27272" xr:uid="{00000000-0005-0000-0000-0000AB420000}"/>
    <cellStyle name="Normal 2 3 2 2 9 2 2 4 6" xfId="19126" xr:uid="{00000000-0005-0000-0000-0000AC420000}"/>
    <cellStyle name="Normal 2 3 2 2 9 2 2 5" xfId="2836" xr:uid="{00000000-0005-0000-0000-0000AD420000}"/>
    <cellStyle name="Normal 2 3 2 2 9 2 2 5 2" xfId="5293" xr:uid="{00000000-0005-0000-0000-0000AE420000}"/>
    <cellStyle name="Normal 2 3 2 2 9 2 2 5 2 2" xfId="13439" xr:uid="{00000000-0005-0000-0000-0000AF420000}"/>
    <cellStyle name="Normal 2 3 2 2 9 2 2 5 2 2 2" xfId="29735" xr:uid="{00000000-0005-0000-0000-0000B0420000}"/>
    <cellStyle name="Normal 2 3 2 2 9 2 2 5 2 3" xfId="21589" xr:uid="{00000000-0005-0000-0000-0000B1420000}"/>
    <cellStyle name="Normal 2 3 2 2 9 2 2 5 3" xfId="8135" xr:uid="{00000000-0005-0000-0000-0000B2420000}"/>
    <cellStyle name="Normal 2 3 2 2 9 2 2 5 3 2" xfId="16281" xr:uid="{00000000-0005-0000-0000-0000B3420000}"/>
    <cellStyle name="Normal 2 3 2 2 9 2 2 5 3 2 2" xfId="32577" xr:uid="{00000000-0005-0000-0000-0000B4420000}"/>
    <cellStyle name="Normal 2 3 2 2 9 2 2 5 3 3" xfId="24431" xr:uid="{00000000-0005-0000-0000-0000B5420000}"/>
    <cellStyle name="Normal 2 3 2 2 9 2 2 5 4" xfId="10982" xr:uid="{00000000-0005-0000-0000-0000B6420000}"/>
    <cellStyle name="Normal 2 3 2 2 9 2 2 5 4 2" xfId="27278" xr:uid="{00000000-0005-0000-0000-0000B7420000}"/>
    <cellStyle name="Normal 2 3 2 2 9 2 2 5 5" xfId="16302" xr:uid="{00000000-0005-0000-0000-0000B8420000}"/>
    <cellStyle name="Normal 2 3 2 2 9 2 2 5 5 2" xfId="32598" xr:uid="{00000000-0005-0000-0000-0000B9420000}"/>
    <cellStyle name="Normal 2 3 2 2 9 2 2 5 5 3" xfId="32600" xr:uid="{00000000-0005-0000-0000-0000BA420000}"/>
    <cellStyle name="Normal 2 3 2 2 9 2 2 5 5 3 2" xfId="32601" xr:uid="{00000000-0005-0000-0000-0000BB420000}"/>
    <cellStyle name="Normal 2 3 2 2 9 2 2 5 5 3 2 2" xfId="32609" xr:uid="{00000000-0005-0000-0000-0000BC420000}"/>
    <cellStyle name="Normal 2 3 2 2 9 2 2 5 5 5" xfId="32615" xr:uid="{00000000-0005-0000-0000-0000BD420000}"/>
    <cellStyle name="Normal 2 3 2 2 9 2 2 5 5 5 2" xfId="32618" xr:uid="{00000000-0005-0000-0000-0000BE420000}"/>
    <cellStyle name="Normal 2 3 2 2 9 2 2 5 5 5 2 2" xfId="32621" xr:uid="{00000000-0005-0000-0000-0000BF420000}"/>
    <cellStyle name="Normal 2 3 2 2 9 2 2 5 6" xfId="19132" xr:uid="{00000000-0005-0000-0000-0000C0420000}"/>
    <cellStyle name="Normal 2 3 2 2 9 2 2 5 7" xfId="32624" xr:uid="{13FDB201-D6AD-4E80-ABA8-4B165A96DB3F}"/>
    <cellStyle name="Normal 2 3 2 2 9 2 2 6" xfId="2838" xr:uid="{00000000-0005-0000-0000-0000C1420000}"/>
    <cellStyle name="Normal 2 3 2 2 9 2 2 6 2" xfId="2844" xr:uid="{00000000-0005-0000-0000-0000C2420000}"/>
    <cellStyle name="Normal 2 3 2 2 9 2 2 6 2 2" xfId="5301" xr:uid="{00000000-0005-0000-0000-0000C3420000}"/>
    <cellStyle name="Normal 2 3 2 2 9 2 2 6 2 2 2" xfId="13447" xr:uid="{00000000-0005-0000-0000-0000C4420000}"/>
    <cellStyle name="Normal 2 3 2 2 9 2 2 6 2 2 2 2" xfId="29743" xr:uid="{00000000-0005-0000-0000-0000C5420000}"/>
    <cellStyle name="Normal 2 3 2 2 9 2 2 6 2 2 3" xfId="21597" xr:uid="{00000000-0005-0000-0000-0000C6420000}"/>
    <cellStyle name="Normal 2 3 2 2 9 2 2 6 2 3" xfId="8143" xr:uid="{00000000-0005-0000-0000-0000C7420000}"/>
    <cellStyle name="Normal 2 3 2 2 9 2 2 6 2 3 2" xfId="16289" xr:uid="{00000000-0005-0000-0000-0000C8420000}"/>
    <cellStyle name="Normal 2 3 2 2 9 2 2 6 2 3 2 2" xfId="32585" xr:uid="{00000000-0005-0000-0000-0000C9420000}"/>
    <cellStyle name="Normal 2 3 2 2 9 2 2 6 2 3 3" xfId="24439" xr:uid="{00000000-0005-0000-0000-0000CA420000}"/>
    <cellStyle name="Normal 2 3 2 2 9 2 2 6 2 4" xfId="10990" xr:uid="{00000000-0005-0000-0000-0000CB420000}"/>
    <cellStyle name="Normal 2 3 2 2 9 2 2 6 2 4 2" xfId="27286" xr:uid="{00000000-0005-0000-0000-0000CC420000}"/>
    <cellStyle name="Normal 2 3 2 2 9 2 2 6 2 5" xfId="19140" xr:uid="{00000000-0005-0000-0000-0000CD420000}"/>
    <cellStyle name="Normal 2 3 2 2 9 2 2 6 3" xfId="5295" xr:uid="{00000000-0005-0000-0000-0000CE420000}"/>
    <cellStyle name="Normal 2 3 2 2 9 2 2 6 3 2" xfId="13441" xr:uid="{00000000-0005-0000-0000-0000CF420000}"/>
    <cellStyle name="Normal 2 3 2 2 9 2 2 6 3 2 2" xfId="29737" xr:uid="{00000000-0005-0000-0000-0000D0420000}"/>
    <cellStyle name="Normal 2 3 2 2 9 2 2 6 3 3" xfId="21591" xr:uid="{00000000-0005-0000-0000-0000D1420000}"/>
    <cellStyle name="Normal 2 3 2 2 9 2 2 6 4" xfId="8137" xr:uid="{00000000-0005-0000-0000-0000D2420000}"/>
    <cellStyle name="Normal 2 3 2 2 9 2 2 6 4 2" xfId="16283" xr:uid="{00000000-0005-0000-0000-0000D3420000}"/>
    <cellStyle name="Normal 2 3 2 2 9 2 2 6 4 2 2" xfId="32579" xr:uid="{00000000-0005-0000-0000-0000D4420000}"/>
    <cellStyle name="Normal 2 3 2 2 9 2 2 6 4 3" xfId="24433" xr:uid="{00000000-0005-0000-0000-0000D5420000}"/>
    <cellStyle name="Normal 2 3 2 2 9 2 2 6 5" xfId="10984" xr:uid="{00000000-0005-0000-0000-0000D6420000}"/>
    <cellStyle name="Normal 2 3 2 2 9 2 2 6 5 2" xfId="27280" xr:uid="{00000000-0005-0000-0000-0000D7420000}"/>
    <cellStyle name="Normal 2 3 2 2 9 2 2 6 6" xfId="19134" xr:uid="{00000000-0005-0000-0000-0000D8420000}"/>
    <cellStyle name="Normal 2 3 2 2 9 2 2 7" xfId="2846" xr:uid="{00000000-0005-0000-0000-0000D9420000}"/>
    <cellStyle name="Normal 2 3 2 2 9 2 2 7 2" xfId="5303" xr:uid="{00000000-0005-0000-0000-0000DA420000}"/>
    <cellStyle name="Normal 2 3 2 2 9 2 2 7 2 2" xfId="13449" xr:uid="{00000000-0005-0000-0000-0000DB420000}"/>
    <cellStyle name="Normal 2 3 2 2 9 2 2 7 2 2 2" xfId="29745" xr:uid="{00000000-0005-0000-0000-0000DC420000}"/>
    <cellStyle name="Normal 2 3 2 2 9 2 2 7 2 3" xfId="21599" xr:uid="{00000000-0005-0000-0000-0000DD420000}"/>
    <cellStyle name="Normal 2 3 2 2 9 2 2 7 3" xfId="8145" xr:uid="{00000000-0005-0000-0000-0000DE420000}"/>
    <cellStyle name="Normal 2 3 2 2 9 2 2 7 3 2" xfId="16291" xr:uid="{00000000-0005-0000-0000-0000DF420000}"/>
    <cellStyle name="Normal 2 3 2 2 9 2 2 7 3 2 2" xfId="32587" xr:uid="{00000000-0005-0000-0000-0000E0420000}"/>
    <cellStyle name="Normal 2 3 2 2 9 2 2 7 3 3" xfId="24441" xr:uid="{00000000-0005-0000-0000-0000E1420000}"/>
    <cellStyle name="Normal 2 3 2 2 9 2 2 7 4" xfId="10992" xr:uid="{00000000-0005-0000-0000-0000E2420000}"/>
    <cellStyle name="Normal 2 3 2 2 9 2 2 7 4 2" xfId="27288" xr:uid="{00000000-0005-0000-0000-0000E3420000}"/>
    <cellStyle name="Normal 2 3 2 2 9 2 2 7 5" xfId="19142" xr:uid="{00000000-0005-0000-0000-0000E4420000}"/>
    <cellStyle name="Normal 2 3 2 2 9 2 2 8" xfId="2848" xr:uid="{00000000-0005-0000-0000-0000E5420000}"/>
    <cellStyle name="Normal 2 3 2 2 9 2 2 8 2" xfId="5305" xr:uid="{00000000-0005-0000-0000-0000E6420000}"/>
    <cellStyle name="Normal 2 3 2 2 9 2 2 8 2 2" xfId="13451" xr:uid="{00000000-0005-0000-0000-0000E7420000}"/>
    <cellStyle name="Normal 2 3 2 2 9 2 2 8 2 2 2" xfId="29747" xr:uid="{00000000-0005-0000-0000-0000E8420000}"/>
    <cellStyle name="Normal 2 3 2 2 9 2 2 8 2 3" xfId="21601" xr:uid="{00000000-0005-0000-0000-0000E9420000}"/>
    <cellStyle name="Normal 2 3 2 2 9 2 2 8 3" xfId="8147" xr:uid="{00000000-0005-0000-0000-0000EA420000}"/>
    <cellStyle name="Normal 2 3 2 2 9 2 2 8 3 2" xfId="16293" xr:uid="{00000000-0005-0000-0000-0000EB420000}"/>
    <cellStyle name="Normal 2 3 2 2 9 2 2 8 3 2 2" xfId="32589" xr:uid="{00000000-0005-0000-0000-0000EC420000}"/>
    <cellStyle name="Normal 2 3 2 2 9 2 2 8 3 3" xfId="24443" xr:uid="{00000000-0005-0000-0000-0000ED420000}"/>
    <cellStyle name="Normal 2 3 2 2 9 2 2 8 4" xfId="8151" xr:uid="{00000000-0005-0000-0000-0000EE420000}"/>
    <cellStyle name="Normal 2 3 2 2 9 2 2 8 4 2" xfId="16297" xr:uid="{00000000-0005-0000-0000-0000EF420000}"/>
    <cellStyle name="Normal 2 3 2 2 9 2 2 8 4 2 2" xfId="32593" xr:uid="{00000000-0005-0000-0000-0000F0420000}"/>
    <cellStyle name="Normal 2 3 2 2 9 2 2 8 4 3" xfId="16301" xr:uid="{00000000-0005-0000-0000-0000F1420000}"/>
    <cellStyle name="Normal 2 3 2 2 9 2 2 8 4 3 2" xfId="32597" xr:uid="{00000000-0005-0000-0000-0000F2420000}"/>
    <cellStyle name="Normal 2 3 2 2 9 2 2 8 4 4" xfId="24447" xr:uid="{00000000-0005-0000-0000-0000F3420000}"/>
    <cellStyle name="Normal 2 3 2 2 9 2 2 8 5" xfId="10994" xr:uid="{00000000-0005-0000-0000-0000F4420000}"/>
    <cellStyle name="Normal 2 3 2 2 9 2 2 8 5 2" xfId="27290" xr:uid="{00000000-0005-0000-0000-0000F5420000}"/>
    <cellStyle name="Normal 2 3 2 2 9 2 2 8 6" xfId="19144" xr:uid="{00000000-0005-0000-0000-0000F6420000}"/>
    <cellStyle name="Normal 2 3 2 2 9 2 2 9" xfId="3457" xr:uid="{00000000-0005-0000-0000-0000F7420000}"/>
    <cellStyle name="Normal 2 3 2 2 9 2 2 9 2" xfId="11603" xr:uid="{00000000-0005-0000-0000-0000F8420000}"/>
    <cellStyle name="Normal 2 3 2 2 9 2 2 9 2 2" xfId="27899" xr:uid="{00000000-0005-0000-0000-0000F9420000}"/>
    <cellStyle name="Normal 2 3 2 2 9 2 2 9 3" xfId="19753" xr:uid="{00000000-0005-0000-0000-0000FA420000}"/>
    <cellStyle name="Normal 2 3 2 2 9 2 3" xfId="1402" xr:uid="{00000000-0005-0000-0000-0000FB420000}"/>
    <cellStyle name="Normal 2 3 2 2 9 2 3 2" xfId="2812" xr:uid="{00000000-0005-0000-0000-0000FC420000}"/>
    <cellStyle name="Normal 2 3 2 2 9 2 3 2 2" xfId="5270" xr:uid="{00000000-0005-0000-0000-0000FD420000}"/>
    <cellStyle name="Normal 2 3 2 2 9 2 3 2 2 2" xfId="13416" xr:uid="{00000000-0005-0000-0000-0000FE420000}"/>
    <cellStyle name="Normal 2 3 2 2 9 2 3 2 2 2 2" xfId="29712" xr:uid="{00000000-0005-0000-0000-0000FF420000}"/>
    <cellStyle name="Normal 2 3 2 2 9 2 3 2 2 3" xfId="21566" xr:uid="{00000000-0005-0000-0000-000000430000}"/>
    <cellStyle name="Normal 2 3 2 2 9 2 3 2 3" xfId="8111" xr:uid="{00000000-0005-0000-0000-000001430000}"/>
    <cellStyle name="Normal 2 3 2 2 9 2 3 2 3 2" xfId="16257" xr:uid="{00000000-0005-0000-0000-000002430000}"/>
    <cellStyle name="Normal 2 3 2 2 9 2 3 2 3 2 2" xfId="32553" xr:uid="{00000000-0005-0000-0000-000003430000}"/>
    <cellStyle name="Normal 2 3 2 2 9 2 3 2 3 3" xfId="24407" xr:uid="{00000000-0005-0000-0000-000004430000}"/>
    <cellStyle name="Normal 2 3 2 2 9 2 3 2 4" xfId="10958" xr:uid="{00000000-0005-0000-0000-000005430000}"/>
    <cellStyle name="Normal 2 3 2 2 9 2 3 2 4 2" xfId="27254" xr:uid="{00000000-0005-0000-0000-000006430000}"/>
    <cellStyle name="Normal 2 3 2 2 9 2 3 2 5" xfId="19108" xr:uid="{00000000-0005-0000-0000-000007430000}"/>
    <cellStyle name="Normal 2 3 2 2 9 2 3 3" xfId="4052" xr:uid="{00000000-0005-0000-0000-000008430000}"/>
    <cellStyle name="Normal 2 3 2 2 9 2 3 3 2" xfId="12198" xr:uid="{00000000-0005-0000-0000-000009430000}"/>
    <cellStyle name="Normal 2 3 2 2 9 2 3 3 2 2" xfId="28494" xr:uid="{00000000-0005-0000-0000-00000A430000}"/>
    <cellStyle name="Normal 2 3 2 2 9 2 3 3 3" xfId="20348" xr:uid="{00000000-0005-0000-0000-00000B430000}"/>
    <cellStyle name="Normal 2 3 2 2 9 2 3 4" xfId="6701" xr:uid="{00000000-0005-0000-0000-00000C430000}"/>
    <cellStyle name="Normal 2 3 2 2 9 2 3 4 2" xfId="14847" xr:uid="{00000000-0005-0000-0000-00000D430000}"/>
    <cellStyle name="Normal 2 3 2 2 9 2 3 4 2 2" xfId="31143" xr:uid="{00000000-0005-0000-0000-00000E430000}"/>
    <cellStyle name="Normal 2 3 2 2 9 2 3 4 3" xfId="22997" xr:uid="{00000000-0005-0000-0000-00000F430000}"/>
    <cellStyle name="Normal 2 3 2 2 9 2 3 5" xfId="9548" xr:uid="{00000000-0005-0000-0000-000010430000}"/>
    <cellStyle name="Normal 2 3 2 2 9 2 3 5 2" xfId="25844" xr:uid="{00000000-0005-0000-0000-000011430000}"/>
    <cellStyle name="Normal 2 3 2 2 9 2 3 6" xfId="17698" xr:uid="{00000000-0005-0000-0000-000012430000}"/>
    <cellStyle name="Normal 2 3 2 2 9 2 4" xfId="2107" xr:uid="{00000000-0005-0000-0000-000013430000}"/>
    <cellStyle name="Normal 2 3 2 2 9 2 4 2" xfId="4661" xr:uid="{00000000-0005-0000-0000-000014430000}"/>
    <cellStyle name="Normal 2 3 2 2 9 2 4 2 2" xfId="12807" xr:uid="{00000000-0005-0000-0000-000015430000}"/>
    <cellStyle name="Normal 2 3 2 2 9 2 4 2 2 2" xfId="29103" xr:uid="{00000000-0005-0000-0000-000016430000}"/>
    <cellStyle name="Normal 2 3 2 2 9 2 4 2 3" xfId="20957" xr:uid="{00000000-0005-0000-0000-000017430000}"/>
    <cellStyle name="Normal 2 3 2 2 9 2 4 3" xfId="7406" xr:uid="{00000000-0005-0000-0000-000018430000}"/>
    <cellStyle name="Normal 2 3 2 2 9 2 4 3 2" xfId="15552" xr:uid="{00000000-0005-0000-0000-000019430000}"/>
    <cellStyle name="Normal 2 3 2 2 9 2 4 3 2 2" xfId="31848" xr:uid="{00000000-0005-0000-0000-00001A430000}"/>
    <cellStyle name="Normal 2 3 2 2 9 2 4 3 3" xfId="23702" xr:uid="{00000000-0005-0000-0000-00001B430000}"/>
    <cellStyle name="Normal 2 3 2 2 9 2 4 4" xfId="10253" xr:uid="{00000000-0005-0000-0000-00001C430000}"/>
    <cellStyle name="Normal 2 3 2 2 9 2 4 4 2" xfId="26549" xr:uid="{00000000-0005-0000-0000-00001D430000}"/>
    <cellStyle name="Normal 2 3 2 2 9 2 4 5" xfId="18403" xr:uid="{00000000-0005-0000-0000-00001E430000}"/>
    <cellStyle name="Normal 2 3 2 2 9 2 5" xfId="3443" xr:uid="{00000000-0005-0000-0000-00001F430000}"/>
    <cellStyle name="Normal 2 3 2 2 9 2 5 2" xfId="11589" xr:uid="{00000000-0005-0000-0000-000020430000}"/>
    <cellStyle name="Normal 2 3 2 2 9 2 5 2 2" xfId="27885" xr:uid="{00000000-0005-0000-0000-000021430000}"/>
    <cellStyle name="Normal 2 3 2 2 9 2 5 3" xfId="19739" xr:uid="{00000000-0005-0000-0000-000022430000}"/>
    <cellStyle name="Normal 2 3 2 2 9 2 6" xfId="5996" xr:uid="{00000000-0005-0000-0000-000023430000}"/>
    <cellStyle name="Normal 2 3 2 2 9 2 6 2" xfId="14142" xr:uid="{00000000-0005-0000-0000-000024430000}"/>
    <cellStyle name="Normal 2 3 2 2 9 2 6 2 2" xfId="30438" xr:uid="{00000000-0005-0000-0000-000025430000}"/>
    <cellStyle name="Normal 2 3 2 2 9 2 6 3" xfId="22292" xr:uid="{00000000-0005-0000-0000-000026430000}"/>
    <cellStyle name="Normal 2 3 2 2 9 2 7" xfId="8843" xr:uid="{00000000-0005-0000-0000-000027430000}"/>
    <cellStyle name="Normal 2 3 2 2 9 2 7 2" xfId="25139" xr:uid="{00000000-0005-0000-0000-000028430000}"/>
    <cellStyle name="Normal 2 3 2 2 9 2 8" xfId="16993" xr:uid="{00000000-0005-0000-0000-000029430000}"/>
    <cellStyle name="Normal 2 3 2 2 9 3" xfId="1401" xr:uid="{00000000-0005-0000-0000-00002A430000}"/>
    <cellStyle name="Normal 2 3 2 2 9 3 2" xfId="2811" xr:uid="{00000000-0005-0000-0000-00002B430000}"/>
    <cellStyle name="Normal 2 3 2 2 9 3 2 2" xfId="5269" xr:uid="{00000000-0005-0000-0000-00002C430000}"/>
    <cellStyle name="Normal 2 3 2 2 9 3 2 2 2" xfId="13415" xr:uid="{00000000-0005-0000-0000-00002D430000}"/>
    <cellStyle name="Normal 2 3 2 2 9 3 2 2 2 2" xfId="29711" xr:uid="{00000000-0005-0000-0000-00002E430000}"/>
    <cellStyle name="Normal 2 3 2 2 9 3 2 2 3" xfId="21565" xr:uid="{00000000-0005-0000-0000-00002F430000}"/>
    <cellStyle name="Normal 2 3 2 2 9 3 2 3" xfId="8110" xr:uid="{00000000-0005-0000-0000-000030430000}"/>
    <cellStyle name="Normal 2 3 2 2 9 3 2 3 2" xfId="16256" xr:uid="{00000000-0005-0000-0000-000031430000}"/>
    <cellStyle name="Normal 2 3 2 2 9 3 2 3 2 2" xfId="32552" xr:uid="{00000000-0005-0000-0000-000032430000}"/>
    <cellStyle name="Normal 2 3 2 2 9 3 2 3 3" xfId="24406" xr:uid="{00000000-0005-0000-0000-000033430000}"/>
    <cellStyle name="Normal 2 3 2 2 9 3 2 4" xfId="10957" xr:uid="{00000000-0005-0000-0000-000034430000}"/>
    <cellStyle name="Normal 2 3 2 2 9 3 2 4 2" xfId="27253" xr:uid="{00000000-0005-0000-0000-000035430000}"/>
    <cellStyle name="Normal 2 3 2 2 9 3 2 5" xfId="19107" xr:uid="{00000000-0005-0000-0000-000036430000}"/>
    <cellStyle name="Normal 2 3 2 2 9 3 3" xfId="4051" xr:uid="{00000000-0005-0000-0000-000037430000}"/>
    <cellStyle name="Normal 2 3 2 2 9 3 3 2" xfId="12197" xr:uid="{00000000-0005-0000-0000-000038430000}"/>
    <cellStyle name="Normal 2 3 2 2 9 3 3 2 2" xfId="28493" xr:uid="{00000000-0005-0000-0000-000039430000}"/>
    <cellStyle name="Normal 2 3 2 2 9 3 3 3" xfId="20347" xr:uid="{00000000-0005-0000-0000-00003A430000}"/>
    <cellStyle name="Normal 2 3 2 2 9 3 4" xfId="6700" xr:uid="{00000000-0005-0000-0000-00003B430000}"/>
    <cellStyle name="Normal 2 3 2 2 9 3 4 2" xfId="14846" xr:uid="{00000000-0005-0000-0000-00003C430000}"/>
    <cellStyle name="Normal 2 3 2 2 9 3 4 2 2" xfId="31142" xr:uid="{00000000-0005-0000-0000-00003D430000}"/>
    <cellStyle name="Normal 2 3 2 2 9 3 4 3" xfId="22996" xr:uid="{00000000-0005-0000-0000-00003E430000}"/>
    <cellStyle name="Normal 2 3 2 2 9 3 5" xfId="9547" xr:uid="{00000000-0005-0000-0000-00003F430000}"/>
    <cellStyle name="Normal 2 3 2 2 9 3 5 2" xfId="25843" xr:uid="{00000000-0005-0000-0000-000040430000}"/>
    <cellStyle name="Normal 2 3 2 2 9 3 6" xfId="17697" xr:uid="{00000000-0005-0000-0000-000041430000}"/>
    <cellStyle name="Normal 2 3 2 2 9 4" xfId="2106" xr:uid="{00000000-0005-0000-0000-000042430000}"/>
    <cellStyle name="Normal 2 3 2 2 9 4 2" xfId="4660" xr:uid="{00000000-0005-0000-0000-000043430000}"/>
    <cellStyle name="Normal 2 3 2 2 9 4 2 2" xfId="12806" xr:uid="{00000000-0005-0000-0000-000044430000}"/>
    <cellStyle name="Normal 2 3 2 2 9 4 2 2 2" xfId="29102" xr:uid="{00000000-0005-0000-0000-000045430000}"/>
    <cellStyle name="Normal 2 3 2 2 9 4 2 3" xfId="20956" xr:uid="{00000000-0005-0000-0000-000046430000}"/>
    <cellStyle name="Normal 2 3 2 2 9 4 3" xfId="7405" xr:uid="{00000000-0005-0000-0000-000047430000}"/>
    <cellStyle name="Normal 2 3 2 2 9 4 3 2" xfId="15551" xr:uid="{00000000-0005-0000-0000-000048430000}"/>
    <cellStyle name="Normal 2 3 2 2 9 4 3 2 2" xfId="31847" xr:uid="{00000000-0005-0000-0000-000049430000}"/>
    <cellStyle name="Normal 2 3 2 2 9 4 3 3" xfId="23701" xr:uid="{00000000-0005-0000-0000-00004A430000}"/>
    <cellStyle name="Normal 2 3 2 2 9 4 4" xfId="10252" xr:uid="{00000000-0005-0000-0000-00004B430000}"/>
    <cellStyle name="Normal 2 3 2 2 9 4 4 2" xfId="26548" xr:uid="{00000000-0005-0000-0000-00004C430000}"/>
    <cellStyle name="Normal 2 3 2 2 9 4 5" xfId="18402" xr:uid="{00000000-0005-0000-0000-00004D430000}"/>
    <cellStyle name="Normal 2 3 2 2 9 5" xfId="3442" xr:uid="{00000000-0005-0000-0000-00004E430000}"/>
    <cellStyle name="Normal 2 3 2 2 9 5 2" xfId="11588" xr:uid="{00000000-0005-0000-0000-00004F430000}"/>
    <cellStyle name="Normal 2 3 2 2 9 5 2 2" xfId="27884" xr:uid="{00000000-0005-0000-0000-000050430000}"/>
    <cellStyle name="Normal 2 3 2 2 9 5 3" xfId="19738" xr:uid="{00000000-0005-0000-0000-000051430000}"/>
    <cellStyle name="Normal 2 3 2 2 9 6" xfId="5995" xr:uid="{00000000-0005-0000-0000-000052430000}"/>
    <cellStyle name="Normal 2 3 2 2 9 6 2" xfId="14141" xr:uid="{00000000-0005-0000-0000-000053430000}"/>
    <cellStyle name="Normal 2 3 2 2 9 6 2 2" xfId="30437" xr:uid="{00000000-0005-0000-0000-000054430000}"/>
    <cellStyle name="Normal 2 3 2 2 9 6 3" xfId="22291" xr:uid="{00000000-0005-0000-0000-000055430000}"/>
    <cellStyle name="Normal 2 3 2 2 9 7" xfId="8842" xr:uid="{00000000-0005-0000-0000-000056430000}"/>
    <cellStyle name="Normal 2 3 2 2 9 7 2" xfId="25138" xr:uid="{00000000-0005-0000-0000-000057430000}"/>
    <cellStyle name="Normal 2 3 2 2 9 8" xfId="16992" xr:uid="{00000000-0005-0000-0000-000058430000}"/>
    <cellStyle name="Normal 2 3 2 3" xfId="24" xr:uid="{00000000-0005-0000-0000-000059430000}"/>
    <cellStyle name="Normal 2 3 2 3 10" xfId="2864" xr:uid="{00000000-0005-0000-0000-00005A430000}"/>
    <cellStyle name="Normal 2 3 2 3 10 2" xfId="11010" xr:uid="{00000000-0005-0000-0000-00005B430000}"/>
    <cellStyle name="Normal 2 3 2 3 10 2 2" xfId="27306" xr:uid="{00000000-0005-0000-0000-00005C430000}"/>
    <cellStyle name="Normal 2 3 2 3 10 3" xfId="19160" xr:uid="{00000000-0005-0000-0000-00005D430000}"/>
    <cellStyle name="Normal 2 3 2 3 11" xfId="5324" xr:uid="{00000000-0005-0000-0000-00005E430000}"/>
    <cellStyle name="Normal 2 3 2 3 11 2" xfId="13470" xr:uid="{00000000-0005-0000-0000-00005F430000}"/>
    <cellStyle name="Normal 2 3 2 3 11 2 2" xfId="29766" xr:uid="{00000000-0005-0000-0000-000060430000}"/>
    <cellStyle name="Normal 2 3 2 3 11 3" xfId="21620" xr:uid="{00000000-0005-0000-0000-000061430000}"/>
    <cellStyle name="Normal 2 3 2 3 12" xfId="8171" xr:uid="{00000000-0005-0000-0000-000062430000}"/>
    <cellStyle name="Normal 2 3 2 3 12 2" xfId="24467" xr:uid="{00000000-0005-0000-0000-000063430000}"/>
    <cellStyle name="Normal 2 3 2 3 13" xfId="16321" xr:uid="{00000000-0005-0000-0000-000064430000}"/>
    <cellStyle name="Normal 2 3 2 3 2" xfId="46" xr:uid="{00000000-0005-0000-0000-000065430000}"/>
    <cellStyle name="Normal 2 3 2 3 2 10" xfId="5346" xr:uid="{00000000-0005-0000-0000-000066430000}"/>
    <cellStyle name="Normal 2 3 2 3 2 10 2" xfId="13492" xr:uid="{00000000-0005-0000-0000-000067430000}"/>
    <cellStyle name="Normal 2 3 2 3 2 10 2 2" xfId="29788" xr:uid="{00000000-0005-0000-0000-000068430000}"/>
    <cellStyle name="Normal 2 3 2 3 2 10 3" xfId="21642" xr:uid="{00000000-0005-0000-0000-000069430000}"/>
    <cellStyle name="Normal 2 3 2 3 2 11" xfId="8193" xr:uid="{00000000-0005-0000-0000-00006A430000}"/>
    <cellStyle name="Normal 2 3 2 3 2 11 2" xfId="24489" xr:uid="{00000000-0005-0000-0000-00006B430000}"/>
    <cellStyle name="Normal 2 3 2 3 2 12" xfId="16343" xr:uid="{00000000-0005-0000-0000-00006C430000}"/>
    <cellStyle name="Normal 2 3 2 3 2 2" xfId="90" xr:uid="{00000000-0005-0000-0000-00006D430000}"/>
    <cellStyle name="Normal 2 3 2 3 2 2 10" xfId="8237" xr:uid="{00000000-0005-0000-0000-00006E430000}"/>
    <cellStyle name="Normal 2 3 2 3 2 2 10 2" xfId="24533" xr:uid="{00000000-0005-0000-0000-00006F430000}"/>
    <cellStyle name="Normal 2 3 2 3 2 2 11" xfId="16387" xr:uid="{00000000-0005-0000-0000-000070430000}"/>
    <cellStyle name="Normal 2 3 2 3 2 2 2" xfId="180" xr:uid="{00000000-0005-0000-0000-000071430000}"/>
    <cellStyle name="Normal 2 3 2 3 2 2 2 2" xfId="524" xr:uid="{00000000-0005-0000-0000-000072430000}"/>
    <cellStyle name="Normal 2 3 2 3 2 2 2 2 2" xfId="1230" xr:uid="{00000000-0005-0000-0000-000073430000}"/>
    <cellStyle name="Normal 2 3 2 3 2 2 2 2 2 2" xfId="2640" xr:uid="{00000000-0005-0000-0000-000074430000}"/>
    <cellStyle name="Normal 2 3 2 3 2 2 2 2 2 2 2" xfId="5115" xr:uid="{00000000-0005-0000-0000-000075430000}"/>
    <cellStyle name="Normal 2 3 2 3 2 2 2 2 2 2 2 2" xfId="13261" xr:uid="{00000000-0005-0000-0000-000076430000}"/>
    <cellStyle name="Normal 2 3 2 3 2 2 2 2 2 2 2 2 2" xfId="29557" xr:uid="{00000000-0005-0000-0000-000077430000}"/>
    <cellStyle name="Normal 2 3 2 3 2 2 2 2 2 2 2 3" xfId="21411" xr:uid="{00000000-0005-0000-0000-000078430000}"/>
    <cellStyle name="Normal 2 3 2 3 2 2 2 2 2 2 3" xfId="7939" xr:uid="{00000000-0005-0000-0000-000079430000}"/>
    <cellStyle name="Normal 2 3 2 3 2 2 2 2 2 2 3 2" xfId="16085" xr:uid="{00000000-0005-0000-0000-00007A430000}"/>
    <cellStyle name="Normal 2 3 2 3 2 2 2 2 2 2 3 2 2" xfId="32381" xr:uid="{00000000-0005-0000-0000-00007B430000}"/>
    <cellStyle name="Normal 2 3 2 3 2 2 2 2 2 2 3 3" xfId="24235" xr:uid="{00000000-0005-0000-0000-00007C430000}"/>
    <cellStyle name="Normal 2 3 2 3 2 2 2 2 2 2 4" xfId="10786" xr:uid="{00000000-0005-0000-0000-00007D430000}"/>
    <cellStyle name="Normal 2 3 2 3 2 2 2 2 2 2 4 2" xfId="27082" xr:uid="{00000000-0005-0000-0000-00007E430000}"/>
    <cellStyle name="Normal 2 3 2 3 2 2 2 2 2 2 5" xfId="18936" xr:uid="{00000000-0005-0000-0000-00007F430000}"/>
    <cellStyle name="Normal 2 3 2 3 2 2 2 2 2 3" xfId="3897" xr:uid="{00000000-0005-0000-0000-000080430000}"/>
    <cellStyle name="Normal 2 3 2 3 2 2 2 2 2 3 2" xfId="12043" xr:uid="{00000000-0005-0000-0000-000081430000}"/>
    <cellStyle name="Normal 2 3 2 3 2 2 2 2 2 3 2 2" xfId="28339" xr:uid="{00000000-0005-0000-0000-000082430000}"/>
    <cellStyle name="Normal 2 3 2 3 2 2 2 2 2 3 3" xfId="20193" xr:uid="{00000000-0005-0000-0000-000083430000}"/>
    <cellStyle name="Normal 2 3 2 3 2 2 2 2 2 4" xfId="6529" xr:uid="{00000000-0005-0000-0000-000084430000}"/>
    <cellStyle name="Normal 2 3 2 3 2 2 2 2 2 4 2" xfId="14675" xr:uid="{00000000-0005-0000-0000-000085430000}"/>
    <cellStyle name="Normal 2 3 2 3 2 2 2 2 2 4 2 2" xfId="30971" xr:uid="{00000000-0005-0000-0000-000086430000}"/>
    <cellStyle name="Normal 2 3 2 3 2 2 2 2 2 4 3" xfId="22825" xr:uid="{00000000-0005-0000-0000-000087430000}"/>
    <cellStyle name="Normal 2 3 2 3 2 2 2 2 2 5" xfId="9376" xr:uid="{00000000-0005-0000-0000-000088430000}"/>
    <cellStyle name="Normal 2 3 2 3 2 2 2 2 2 5 2" xfId="25672" xr:uid="{00000000-0005-0000-0000-000089430000}"/>
    <cellStyle name="Normal 2 3 2 3 2 2 2 2 2 6" xfId="17526" xr:uid="{00000000-0005-0000-0000-00008A430000}"/>
    <cellStyle name="Normal 2 3 2 3 2 2 2 2 3" xfId="1935" xr:uid="{00000000-0005-0000-0000-00008B430000}"/>
    <cellStyle name="Normal 2 3 2 3 2 2 2 2 3 2" xfId="4506" xr:uid="{00000000-0005-0000-0000-00008C430000}"/>
    <cellStyle name="Normal 2 3 2 3 2 2 2 2 3 2 2" xfId="12652" xr:uid="{00000000-0005-0000-0000-00008D430000}"/>
    <cellStyle name="Normal 2 3 2 3 2 2 2 2 3 2 2 2" xfId="28948" xr:uid="{00000000-0005-0000-0000-00008E430000}"/>
    <cellStyle name="Normal 2 3 2 3 2 2 2 2 3 2 3" xfId="20802" xr:uid="{00000000-0005-0000-0000-00008F430000}"/>
    <cellStyle name="Normal 2 3 2 3 2 2 2 2 3 3" xfId="7234" xr:uid="{00000000-0005-0000-0000-000090430000}"/>
    <cellStyle name="Normal 2 3 2 3 2 2 2 2 3 3 2" xfId="15380" xr:uid="{00000000-0005-0000-0000-000091430000}"/>
    <cellStyle name="Normal 2 3 2 3 2 2 2 2 3 3 2 2" xfId="31676" xr:uid="{00000000-0005-0000-0000-000092430000}"/>
    <cellStyle name="Normal 2 3 2 3 2 2 2 2 3 3 3" xfId="23530" xr:uid="{00000000-0005-0000-0000-000093430000}"/>
    <cellStyle name="Normal 2 3 2 3 2 2 2 2 3 4" xfId="10081" xr:uid="{00000000-0005-0000-0000-000094430000}"/>
    <cellStyle name="Normal 2 3 2 3 2 2 2 2 3 4 2" xfId="26377" xr:uid="{00000000-0005-0000-0000-000095430000}"/>
    <cellStyle name="Normal 2 3 2 3 2 2 2 2 3 5" xfId="18231" xr:uid="{00000000-0005-0000-0000-000096430000}"/>
    <cellStyle name="Normal 2 3 2 3 2 2 2 2 4" xfId="3288" xr:uid="{00000000-0005-0000-0000-000097430000}"/>
    <cellStyle name="Normal 2 3 2 3 2 2 2 2 4 2" xfId="11434" xr:uid="{00000000-0005-0000-0000-000098430000}"/>
    <cellStyle name="Normal 2 3 2 3 2 2 2 2 4 2 2" xfId="27730" xr:uid="{00000000-0005-0000-0000-000099430000}"/>
    <cellStyle name="Normal 2 3 2 3 2 2 2 2 4 3" xfId="19584" xr:uid="{00000000-0005-0000-0000-00009A430000}"/>
    <cellStyle name="Normal 2 3 2 3 2 2 2 2 5" xfId="5824" xr:uid="{00000000-0005-0000-0000-00009B430000}"/>
    <cellStyle name="Normal 2 3 2 3 2 2 2 2 5 2" xfId="13970" xr:uid="{00000000-0005-0000-0000-00009C430000}"/>
    <cellStyle name="Normal 2 3 2 3 2 2 2 2 5 2 2" xfId="30266" xr:uid="{00000000-0005-0000-0000-00009D430000}"/>
    <cellStyle name="Normal 2 3 2 3 2 2 2 2 5 3" xfId="22120" xr:uid="{00000000-0005-0000-0000-00009E430000}"/>
    <cellStyle name="Normal 2 3 2 3 2 2 2 2 6" xfId="8671" xr:uid="{00000000-0005-0000-0000-00009F430000}"/>
    <cellStyle name="Normal 2 3 2 3 2 2 2 2 6 2" xfId="24967" xr:uid="{00000000-0005-0000-0000-0000A0430000}"/>
    <cellStyle name="Normal 2 3 2 3 2 2 2 2 7" xfId="16821" xr:uid="{00000000-0005-0000-0000-0000A1430000}"/>
    <cellStyle name="Normal 2 3 2 3 2 2 2 3" xfId="886" xr:uid="{00000000-0005-0000-0000-0000A2430000}"/>
    <cellStyle name="Normal 2 3 2 3 2 2 2 3 2" xfId="2296" xr:uid="{00000000-0005-0000-0000-0000A3430000}"/>
    <cellStyle name="Normal 2 3 2 3 2 2 2 3 2 2" xfId="4819" xr:uid="{00000000-0005-0000-0000-0000A4430000}"/>
    <cellStyle name="Normal 2 3 2 3 2 2 2 3 2 2 2" xfId="12965" xr:uid="{00000000-0005-0000-0000-0000A5430000}"/>
    <cellStyle name="Normal 2 3 2 3 2 2 2 3 2 2 2 2" xfId="29261" xr:uid="{00000000-0005-0000-0000-0000A6430000}"/>
    <cellStyle name="Normal 2 3 2 3 2 2 2 3 2 2 3" xfId="21115" xr:uid="{00000000-0005-0000-0000-0000A7430000}"/>
    <cellStyle name="Normal 2 3 2 3 2 2 2 3 2 3" xfId="7595" xr:uid="{00000000-0005-0000-0000-0000A8430000}"/>
    <cellStyle name="Normal 2 3 2 3 2 2 2 3 2 3 2" xfId="15741" xr:uid="{00000000-0005-0000-0000-0000A9430000}"/>
    <cellStyle name="Normal 2 3 2 3 2 2 2 3 2 3 2 2" xfId="32037" xr:uid="{00000000-0005-0000-0000-0000AA430000}"/>
    <cellStyle name="Normal 2 3 2 3 2 2 2 3 2 3 3" xfId="23891" xr:uid="{00000000-0005-0000-0000-0000AB430000}"/>
    <cellStyle name="Normal 2 3 2 3 2 2 2 3 2 4" xfId="10442" xr:uid="{00000000-0005-0000-0000-0000AC430000}"/>
    <cellStyle name="Normal 2 3 2 3 2 2 2 3 2 4 2" xfId="26738" xr:uid="{00000000-0005-0000-0000-0000AD430000}"/>
    <cellStyle name="Normal 2 3 2 3 2 2 2 3 2 5" xfId="18592" xr:uid="{00000000-0005-0000-0000-0000AE430000}"/>
    <cellStyle name="Normal 2 3 2 3 2 2 2 3 3" xfId="3601" xr:uid="{00000000-0005-0000-0000-0000AF430000}"/>
    <cellStyle name="Normal 2 3 2 3 2 2 2 3 3 2" xfId="11747" xr:uid="{00000000-0005-0000-0000-0000B0430000}"/>
    <cellStyle name="Normal 2 3 2 3 2 2 2 3 3 2 2" xfId="28043" xr:uid="{00000000-0005-0000-0000-0000B1430000}"/>
    <cellStyle name="Normal 2 3 2 3 2 2 2 3 3 3" xfId="19897" xr:uid="{00000000-0005-0000-0000-0000B2430000}"/>
    <cellStyle name="Normal 2 3 2 3 2 2 2 3 4" xfId="6185" xr:uid="{00000000-0005-0000-0000-0000B3430000}"/>
    <cellStyle name="Normal 2 3 2 3 2 2 2 3 4 2" xfId="14331" xr:uid="{00000000-0005-0000-0000-0000B4430000}"/>
    <cellStyle name="Normal 2 3 2 3 2 2 2 3 4 2 2" xfId="30627" xr:uid="{00000000-0005-0000-0000-0000B5430000}"/>
    <cellStyle name="Normal 2 3 2 3 2 2 2 3 4 3" xfId="22481" xr:uid="{00000000-0005-0000-0000-0000B6430000}"/>
    <cellStyle name="Normal 2 3 2 3 2 2 2 3 5" xfId="9032" xr:uid="{00000000-0005-0000-0000-0000B7430000}"/>
    <cellStyle name="Normal 2 3 2 3 2 2 2 3 5 2" xfId="25328" xr:uid="{00000000-0005-0000-0000-0000B8430000}"/>
    <cellStyle name="Normal 2 3 2 3 2 2 2 3 6" xfId="17182" xr:uid="{00000000-0005-0000-0000-0000B9430000}"/>
    <cellStyle name="Normal 2 3 2 3 2 2 2 4" xfId="1591" xr:uid="{00000000-0005-0000-0000-0000BA430000}"/>
    <cellStyle name="Normal 2 3 2 3 2 2 2 4 2" xfId="4210" xr:uid="{00000000-0005-0000-0000-0000BB430000}"/>
    <cellStyle name="Normal 2 3 2 3 2 2 2 4 2 2" xfId="12356" xr:uid="{00000000-0005-0000-0000-0000BC430000}"/>
    <cellStyle name="Normal 2 3 2 3 2 2 2 4 2 2 2" xfId="28652" xr:uid="{00000000-0005-0000-0000-0000BD430000}"/>
    <cellStyle name="Normal 2 3 2 3 2 2 2 4 2 3" xfId="20506" xr:uid="{00000000-0005-0000-0000-0000BE430000}"/>
    <cellStyle name="Normal 2 3 2 3 2 2 2 4 3" xfId="6890" xr:uid="{00000000-0005-0000-0000-0000BF430000}"/>
    <cellStyle name="Normal 2 3 2 3 2 2 2 4 3 2" xfId="15036" xr:uid="{00000000-0005-0000-0000-0000C0430000}"/>
    <cellStyle name="Normal 2 3 2 3 2 2 2 4 3 2 2" xfId="31332" xr:uid="{00000000-0005-0000-0000-0000C1430000}"/>
    <cellStyle name="Normal 2 3 2 3 2 2 2 4 3 3" xfId="23186" xr:uid="{00000000-0005-0000-0000-0000C2430000}"/>
    <cellStyle name="Normal 2 3 2 3 2 2 2 4 4" xfId="9737" xr:uid="{00000000-0005-0000-0000-0000C3430000}"/>
    <cellStyle name="Normal 2 3 2 3 2 2 2 4 4 2" xfId="26033" xr:uid="{00000000-0005-0000-0000-0000C4430000}"/>
    <cellStyle name="Normal 2 3 2 3 2 2 2 4 5" xfId="17887" xr:uid="{00000000-0005-0000-0000-0000C5430000}"/>
    <cellStyle name="Normal 2 3 2 3 2 2 2 5" xfId="2992" xr:uid="{00000000-0005-0000-0000-0000C6430000}"/>
    <cellStyle name="Normal 2 3 2 3 2 2 2 5 2" xfId="11138" xr:uid="{00000000-0005-0000-0000-0000C7430000}"/>
    <cellStyle name="Normal 2 3 2 3 2 2 2 5 2 2" xfId="27434" xr:uid="{00000000-0005-0000-0000-0000C8430000}"/>
    <cellStyle name="Normal 2 3 2 3 2 2 2 5 3" xfId="19288" xr:uid="{00000000-0005-0000-0000-0000C9430000}"/>
    <cellStyle name="Normal 2 3 2 3 2 2 2 6" xfId="5480" xr:uid="{00000000-0005-0000-0000-0000CA430000}"/>
    <cellStyle name="Normal 2 3 2 3 2 2 2 6 2" xfId="13626" xr:uid="{00000000-0005-0000-0000-0000CB430000}"/>
    <cellStyle name="Normal 2 3 2 3 2 2 2 6 2 2" xfId="29922" xr:uid="{00000000-0005-0000-0000-0000CC430000}"/>
    <cellStyle name="Normal 2 3 2 3 2 2 2 6 3" xfId="21776" xr:uid="{00000000-0005-0000-0000-0000CD430000}"/>
    <cellStyle name="Normal 2 3 2 3 2 2 2 7" xfId="8327" xr:uid="{00000000-0005-0000-0000-0000CE430000}"/>
    <cellStyle name="Normal 2 3 2 3 2 2 2 7 2" xfId="24623" xr:uid="{00000000-0005-0000-0000-0000CF430000}"/>
    <cellStyle name="Normal 2 3 2 3 2 2 2 8" xfId="16477" xr:uid="{00000000-0005-0000-0000-0000D0430000}"/>
    <cellStyle name="Normal 2 3 2 3 2 2 3" xfId="255" xr:uid="{00000000-0005-0000-0000-0000D1430000}"/>
    <cellStyle name="Normal 2 3 2 3 2 2 3 2" xfId="599" xr:uid="{00000000-0005-0000-0000-0000D2430000}"/>
    <cellStyle name="Normal 2 3 2 3 2 2 3 2 2" xfId="1305" xr:uid="{00000000-0005-0000-0000-0000D3430000}"/>
    <cellStyle name="Normal 2 3 2 3 2 2 3 2 2 2" xfId="2715" xr:uid="{00000000-0005-0000-0000-0000D4430000}"/>
    <cellStyle name="Normal 2 3 2 3 2 2 3 2 2 2 2" xfId="5189" xr:uid="{00000000-0005-0000-0000-0000D5430000}"/>
    <cellStyle name="Normal 2 3 2 3 2 2 3 2 2 2 2 2" xfId="13335" xr:uid="{00000000-0005-0000-0000-0000D6430000}"/>
    <cellStyle name="Normal 2 3 2 3 2 2 3 2 2 2 2 2 2" xfId="29631" xr:uid="{00000000-0005-0000-0000-0000D7430000}"/>
    <cellStyle name="Normal 2 3 2 3 2 2 3 2 2 2 2 3" xfId="21485" xr:uid="{00000000-0005-0000-0000-0000D8430000}"/>
    <cellStyle name="Normal 2 3 2 3 2 2 3 2 2 2 3" xfId="8014" xr:uid="{00000000-0005-0000-0000-0000D9430000}"/>
    <cellStyle name="Normal 2 3 2 3 2 2 3 2 2 2 3 2" xfId="16160" xr:uid="{00000000-0005-0000-0000-0000DA430000}"/>
    <cellStyle name="Normal 2 3 2 3 2 2 3 2 2 2 3 2 2" xfId="32456" xr:uid="{00000000-0005-0000-0000-0000DB430000}"/>
    <cellStyle name="Normal 2 3 2 3 2 2 3 2 2 2 3 3" xfId="24310" xr:uid="{00000000-0005-0000-0000-0000DC430000}"/>
    <cellStyle name="Normal 2 3 2 3 2 2 3 2 2 2 4" xfId="10861" xr:uid="{00000000-0005-0000-0000-0000DD430000}"/>
    <cellStyle name="Normal 2 3 2 3 2 2 3 2 2 2 4 2" xfId="27157" xr:uid="{00000000-0005-0000-0000-0000DE430000}"/>
    <cellStyle name="Normal 2 3 2 3 2 2 3 2 2 2 5" xfId="19011" xr:uid="{00000000-0005-0000-0000-0000DF430000}"/>
    <cellStyle name="Normal 2 3 2 3 2 2 3 2 2 3" xfId="3971" xr:uid="{00000000-0005-0000-0000-0000E0430000}"/>
    <cellStyle name="Normal 2 3 2 3 2 2 3 2 2 3 2" xfId="12117" xr:uid="{00000000-0005-0000-0000-0000E1430000}"/>
    <cellStyle name="Normal 2 3 2 3 2 2 3 2 2 3 2 2" xfId="28413" xr:uid="{00000000-0005-0000-0000-0000E2430000}"/>
    <cellStyle name="Normal 2 3 2 3 2 2 3 2 2 3 3" xfId="20267" xr:uid="{00000000-0005-0000-0000-0000E3430000}"/>
    <cellStyle name="Normal 2 3 2 3 2 2 3 2 2 4" xfId="6604" xr:uid="{00000000-0005-0000-0000-0000E4430000}"/>
    <cellStyle name="Normal 2 3 2 3 2 2 3 2 2 4 2" xfId="14750" xr:uid="{00000000-0005-0000-0000-0000E5430000}"/>
    <cellStyle name="Normal 2 3 2 3 2 2 3 2 2 4 2 2" xfId="31046" xr:uid="{00000000-0005-0000-0000-0000E6430000}"/>
    <cellStyle name="Normal 2 3 2 3 2 2 3 2 2 4 3" xfId="22900" xr:uid="{00000000-0005-0000-0000-0000E7430000}"/>
    <cellStyle name="Normal 2 3 2 3 2 2 3 2 2 5" xfId="9451" xr:uid="{00000000-0005-0000-0000-0000E8430000}"/>
    <cellStyle name="Normal 2 3 2 3 2 2 3 2 2 5 2" xfId="25747" xr:uid="{00000000-0005-0000-0000-0000E9430000}"/>
    <cellStyle name="Normal 2 3 2 3 2 2 3 2 2 6" xfId="17601" xr:uid="{00000000-0005-0000-0000-0000EA430000}"/>
    <cellStyle name="Normal 2 3 2 3 2 2 3 2 3" xfId="2010" xr:uid="{00000000-0005-0000-0000-0000EB430000}"/>
    <cellStyle name="Normal 2 3 2 3 2 2 3 2 3 2" xfId="4580" xr:uid="{00000000-0005-0000-0000-0000EC430000}"/>
    <cellStyle name="Normal 2 3 2 3 2 2 3 2 3 2 2" xfId="12726" xr:uid="{00000000-0005-0000-0000-0000ED430000}"/>
    <cellStyle name="Normal 2 3 2 3 2 2 3 2 3 2 2 2" xfId="29022" xr:uid="{00000000-0005-0000-0000-0000EE430000}"/>
    <cellStyle name="Normal 2 3 2 3 2 2 3 2 3 2 3" xfId="20876" xr:uid="{00000000-0005-0000-0000-0000EF430000}"/>
    <cellStyle name="Normal 2 3 2 3 2 2 3 2 3 3" xfId="7309" xr:uid="{00000000-0005-0000-0000-0000F0430000}"/>
    <cellStyle name="Normal 2 3 2 3 2 2 3 2 3 3 2" xfId="15455" xr:uid="{00000000-0005-0000-0000-0000F1430000}"/>
    <cellStyle name="Normal 2 3 2 3 2 2 3 2 3 3 2 2" xfId="31751" xr:uid="{00000000-0005-0000-0000-0000F2430000}"/>
    <cellStyle name="Normal 2 3 2 3 2 2 3 2 3 3 3" xfId="23605" xr:uid="{00000000-0005-0000-0000-0000F3430000}"/>
    <cellStyle name="Normal 2 3 2 3 2 2 3 2 3 4" xfId="10156" xr:uid="{00000000-0005-0000-0000-0000F4430000}"/>
    <cellStyle name="Normal 2 3 2 3 2 2 3 2 3 4 2" xfId="26452" xr:uid="{00000000-0005-0000-0000-0000F5430000}"/>
    <cellStyle name="Normal 2 3 2 3 2 2 3 2 3 5" xfId="18306" xr:uid="{00000000-0005-0000-0000-0000F6430000}"/>
    <cellStyle name="Normal 2 3 2 3 2 2 3 2 4" xfId="3362" xr:uid="{00000000-0005-0000-0000-0000F7430000}"/>
    <cellStyle name="Normal 2 3 2 3 2 2 3 2 4 2" xfId="11508" xr:uid="{00000000-0005-0000-0000-0000F8430000}"/>
    <cellStyle name="Normal 2 3 2 3 2 2 3 2 4 2 2" xfId="27804" xr:uid="{00000000-0005-0000-0000-0000F9430000}"/>
    <cellStyle name="Normal 2 3 2 3 2 2 3 2 4 3" xfId="19658" xr:uid="{00000000-0005-0000-0000-0000FA430000}"/>
    <cellStyle name="Normal 2 3 2 3 2 2 3 2 5" xfId="5899" xr:uid="{00000000-0005-0000-0000-0000FB430000}"/>
    <cellStyle name="Normal 2 3 2 3 2 2 3 2 5 2" xfId="14045" xr:uid="{00000000-0005-0000-0000-0000FC430000}"/>
    <cellStyle name="Normal 2 3 2 3 2 2 3 2 5 2 2" xfId="30341" xr:uid="{00000000-0005-0000-0000-0000FD430000}"/>
    <cellStyle name="Normal 2 3 2 3 2 2 3 2 5 3" xfId="22195" xr:uid="{00000000-0005-0000-0000-0000FE430000}"/>
    <cellStyle name="Normal 2 3 2 3 2 2 3 2 6" xfId="8746" xr:uid="{00000000-0005-0000-0000-0000FF430000}"/>
    <cellStyle name="Normal 2 3 2 3 2 2 3 2 6 2" xfId="25042" xr:uid="{00000000-0005-0000-0000-000000440000}"/>
    <cellStyle name="Normal 2 3 2 3 2 2 3 2 7" xfId="16896" xr:uid="{00000000-0005-0000-0000-000001440000}"/>
    <cellStyle name="Normal 2 3 2 3 2 2 3 3" xfId="961" xr:uid="{00000000-0005-0000-0000-000002440000}"/>
    <cellStyle name="Normal 2 3 2 3 2 2 3 3 2" xfId="2371" xr:uid="{00000000-0005-0000-0000-000003440000}"/>
    <cellStyle name="Normal 2 3 2 3 2 2 3 3 2 2" xfId="4893" xr:uid="{00000000-0005-0000-0000-000004440000}"/>
    <cellStyle name="Normal 2 3 2 3 2 2 3 3 2 2 2" xfId="13039" xr:uid="{00000000-0005-0000-0000-000005440000}"/>
    <cellStyle name="Normal 2 3 2 3 2 2 3 3 2 2 2 2" xfId="29335" xr:uid="{00000000-0005-0000-0000-000006440000}"/>
    <cellStyle name="Normal 2 3 2 3 2 2 3 3 2 2 3" xfId="21189" xr:uid="{00000000-0005-0000-0000-000007440000}"/>
    <cellStyle name="Normal 2 3 2 3 2 2 3 3 2 3" xfId="7670" xr:uid="{00000000-0005-0000-0000-000008440000}"/>
    <cellStyle name="Normal 2 3 2 3 2 2 3 3 2 3 2" xfId="15816" xr:uid="{00000000-0005-0000-0000-000009440000}"/>
    <cellStyle name="Normal 2 3 2 3 2 2 3 3 2 3 2 2" xfId="32112" xr:uid="{00000000-0005-0000-0000-00000A440000}"/>
    <cellStyle name="Normal 2 3 2 3 2 2 3 3 2 3 3" xfId="23966" xr:uid="{00000000-0005-0000-0000-00000B440000}"/>
    <cellStyle name="Normal 2 3 2 3 2 2 3 3 2 4" xfId="10517" xr:uid="{00000000-0005-0000-0000-00000C440000}"/>
    <cellStyle name="Normal 2 3 2 3 2 2 3 3 2 4 2" xfId="26813" xr:uid="{00000000-0005-0000-0000-00000D440000}"/>
    <cellStyle name="Normal 2 3 2 3 2 2 3 3 2 5" xfId="18667" xr:uid="{00000000-0005-0000-0000-00000E440000}"/>
    <cellStyle name="Normal 2 3 2 3 2 2 3 3 3" xfId="3675" xr:uid="{00000000-0005-0000-0000-00000F440000}"/>
    <cellStyle name="Normal 2 3 2 3 2 2 3 3 3 2" xfId="11821" xr:uid="{00000000-0005-0000-0000-000010440000}"/>
    <cellStyle name="Normal 2 3 2 3 2 2 3 3 3 2 2" xfId="28117" xr:uid="{00000000-0005-0000-0000-000011440000}"/>
    <cellStyle name="Normal 2 3 2 3 2 2 3 3 3 3" xfId="19971" xr:uid="{00000000-0005-0000-0000-000012440000}"/>
    <cellStyle name="Normal 2 3 2 3 2 2 3 3 4" xfId="6260" xr:uid="{00000000-0005-0000-0000-000013440000}"/>
    <cellStyle name="Normal 2 3 2 3 2 2 3 3 4 2" xfId="14406" xr:uid="{00000000-0005-0000-0000-000014440000}"/>
    <cellStyle name="Normal 2 3 2 3 2 2 3 3 4 2 2" xfId="30702" xr:uid="{00000000-0005-0000-0000-000015440000}"/>
    <cellStyle name="Normal 2 3 2 3 2 2 3 3 4 3" xfId="22556" xr:uid="{00000000-0005-0000-0000-000016440000}"/>
    <cellStyle name="Normal 2 3 2 3 2 2 3 3 5" xfId="9107" xr:uid="{00000000-0005-0000-0000-000017440000}"/>
    <cellStyle name="Normal 2 3 2 3 2 2 3 3 5 2" xfId="25403" xr:uid="{00000000-0005-0000-0000-000018440000}"/>
    <cellStyle name="Normal 2 3 2 3 2 2 3 3 6" xfId="17257" xr:uid="{00000000-0005-0000-0000-000019440000}"/>
    <cellStyle name="Normal 2 3 2 3 2 2 3 4" xfId="1666" xr:uid="{00000000-0005-0000-0000-00001A440000}"/>
    <cellStyle name="Normal 2 3 2 3 2 2 3 4 2" xfId="4284" xr:uid="{00000000-0005-0000-0000-00001B440000}"/>
    <cellStyle name="Normal 2 3 2 3 2 2 3 4 2 2" xfId="12430" xr:uid="{00000000-0005-0000-0000-00001C440000}"/>
    <cellStyle name="Normal 2 3 2 3 2 2 3 4 2 2 2" xfId="28726" xr:uid="{00000000-0005-0000-0000-00001D440000}"/>
    <cellStyle name="Normal 2 3 2 3 2 2 3 4 2 3" xfId="20580" xr:uid="{00000000-0005-0000-0000-00001E440000}"/>
    <cellStyle name="Normal 2 3 2 3 2 2 3 4 3" xfId="6965" xr:uid="{00000000-0005-0000-0000-00001F440000}"/>
    <cellStyle name="Normal 2 3 2 3 2 2 3 4 3 2" xfId="15111" xr:uid="{00000000-0005-0000-0000-000020440000}"/>
    <cellStyle name="Normal 2 3 2 3 2 2 3 4 3 2 2" xfId="31407" xr:uid="{00000000-0005-0000-0000-000021440000}"/>
    <cellStyle name="Normal 2 3 2 3 2 2 3 4 3 3" xfId="23261" xr:uid="{00000000-0005-0000-0000-000022440000}"/>
    <cellStyle name="Normal 2 3 2 3 2 2 3 4 4" xfId="9812" xr:uid="{00000000-0005-0000-0000-000023440000}"/>
    <cellStyle name="Normal 2 3 2 3 2 2 3 4 4 2" xfId="26108" xr:uid="{00000000-0005-0000-0000-000024440000}"/>
    <cellStyle name="Normal 2 3 2 3 2 2 3 4 5" xfId="17962" xr:uid="{00000000-0005-0000-0000-000025440000}"/>
    <cellStyle name="Normal 2 3 2 3 2 2 3 5" xfId="3066" xr:uid="{00000000-0005-0000-0000-000026440000}"/>
    <cellStyle name="Normal 2 3 2 3 2 2 3 5 2" xfId="11212" xr:uid="{00000000-0005-0000-0000-000027440000}"/>
    <cellStyle name="Normal 2 3 2 3 2 2 3 5 2 2" xfId="27508" xr:uid="{00000000-0005-0000-0000-000028440000}"/>
    <cellStyle name="Normal 2 3 2 3 2 2 3 5 3" xfId="19362" xr:uid="{00000000-0005-0000-0000-000029440000}"/>
    <cellStyle name="Normal 2 3 2 3 2 2 3 6" xfId="5555" xr:uid="{00000000-0005-0000-0000-00002A440000}"/>
    <cellStyle name="Normal 2 3 2 3 2 2 3 6 2" xfId="13701" xr:uid="{00000000-0005-0000-0000-00002B440000}"/>
    <cellStyle name="Normal 2 3 2 3 2 2 3 6 2 2" xfId="29997" xr:uid="{00000000-0005-0000-0000-00002C440000}"/>
    <cellStyle name="Normal 2 3 2 3 2 2 3 6 3" xfId="21851" xr:uid="{00000000-0005-0000-0000-00002D440000}"/>
    <cellStyle name="Normal 2 3 2 3 2 2 3 7" xfId="8402" xr:uid="{00000000-0005-0000-0000-00002E440000}"/>
    <cellStyle name="Normal 2 3 2 3 2 2 3 7 2" xfId="24698" xr:uid="{00000000-0005-0000-0000-00002F440000}"/>
    <cellStyle name="Normal 2 3 2 3 2 2 3 8" xfId="16552" xr:uid="{00000000-0005-0000-0000-000030440000}"/>
    <cellStyle name="Normal 2 3 2 3 2 2 4" xfId="344" xr:uid="{00000000-0005-0000-0000-000031440000}"/>
    <cellStyle name="Normal 2 3 2 3 2 2 4 2" xfId="688" xr:uid="{00000000-0005-0000-0000-000032440000}"/>
    <cellStyle name="Normal 2 3 2 3 2 2 4 2 2" xfId="1394" xr:uid="{00000000-0005-0000-0000-000033440000}"/>
    <cellStyle name="Normal 2 3 2 3 2 2 4 2 2 2" xfId="2804" xr:uid="{00000000-0005-0000-0000-000034440000}"/>
    <cellStyle name="Normal 2 3 2 3 2 2 4 2 2 2 2" xfId="5263" xr:uid="{00000000-0005-0000-0000-000035440000}"/>
    <cellStyle name="Normal 2 3 2 3 2 2 4 2 2 2 2 2" xfId="13409" xr:uid="{00000000-0005-0000-0000-000036440000}"/>
    <cellStyle name="Normal 2 3 2 3 2 2 4 2 2 2 2 2 2" xfId="29705" xr:uid="{00000000-0005-0000-0000-000037440000}"/>
    <cellStyle name="Normal 2 3 2 3 2 2 4 2 2 2 2 3" xfId="21559" xr:uid="{00000000-0005-0000-0000-000038440000}"/>
    <cellStyle name="Normal 2 3 2 3 2 2 4 2 2 2 3" xfId="8103" xr:uid="{00000000-0005-0000-0000-000039440000}"/>
    <cellStyle name="Normal 2 3 2 3 2 2 4 2 2 2 3 2" xfId="16249" xr:uid="{00000000-0005-0000-0000-00003A440000}"/>
    <cellStyle name="Normal 2 3 2 3 2 2 4 2 2 2 3 2 2" xfId="32545" xr:uid="{00000000-0005-0000-0000-00003B440000}"/>
    <cellStyle name="Normal 2 3 2 3 2 2 4 2 2 2 3 3" xfId="24399" xr:uid="{00000000-0005-0000-0000-00003C440000}"/>
    <cellStyle name="Normal 2 3 2 3 2 2 4 2 2 2 4" xfId="10950" xr:uid="{00000000-0005-0000-0000-00003D440000}"/>
    <cellStyle name="Normal 2 3 2 3 2 2 4 2 2 2 4 2" xfId="27246" xr:uid="{00000000-0005-0000-0000-00003E440000}"/>
    <cellStyle name="Normal 2 3 2 3 2 2 4 2 2 2 5" xfId="19100" xr:uid="{00000000-0005-0000-0000-00003F440000}"/>
    <cellStyle name="Normal 2 3 2 3 2 2 4 2 2 3" xfId="4045" xr:uid="{00000000-0005-0000-0000-000040440000}"/>
    <cellStyle name="Normal 2 3 2 3 2 2 4 2 2 3 2" xfId="12191" xr:uid="{00000000-0005-0000-0000-000041440000}"/>
    <cellStyle name="Normal 2 3 2 3 2 2 4 2 2 3 2 2" xfId="28487" xr:uid="{00000000-0005-0000-0000-000042440000}"/>
    <cellStyle name="Normal 2 3 2 3 2 2 4 2 2 3 3" xfId="20341" xr:uid="{00000000-0005-0000-0000-000043440000}"/>
    <cellStyle name="Normal 2 3 2 3 2 2 4 2 2 4" xfId="6693" xr:uid="{00000000-0005-0000-0000-000044440000}"/>
    <cellStyle name="Normal 2 3 2 3 2 2 4 2 2 4 2" xfId="14839" xr:uid="{00000000-0005-0000-0000-000045440000}"/>
    <cellStyle name="Normal 2 3 2 3 2 2 4 2 2 4 2 2" xfId="31135" xr:uid="{00000000-0005-0000-0000-000046440000}"/>
    <cellStyle name="Normal 2 3 2 3 2 2 4 2 2 4 3" xfId="22989" xr:uid="{00000000-0005-0000-0000-000047440000}"/>
    <cellStyle name="Normal 2 3 2 3 2 2 4 2 2 5" xfId="9540" xr:uid="{00000000-0005-0000-0000-000048440000}"/>
    <cellStyle name="Normal 2 3 2 3 2 2 4 2 2 5 2" xfId="25836" xr:uid="{00000000-0005-0000-0000-000049440000}"/>
    <cellStyle name="Normal 2 3 2 3 2 2 4 2 2 6" xfId="17690" xr:uid="{00000000-0005-0000-0000-00004A440000}"/>
    <cellStyle name="Normal 2 3 2 3 2 2 4 2 3" xfId="2099" xr:uid="{00000000-0005-0000-0000-00004B440000}"/>
    <cellStyle name="Normal 2 3 2 3 2 2 4 2 3 2" xfId="4654" xr:uid="{00000000-0005-0000-0000-00004C440000}"/>
    <cellStyle name="Normal 2 3 2 3 2 2 4 2 3 2 2" xfId="12800" xr:uid="{00000000-0005-0000-0000-00004D440000}"/>
    <cellStyle name="Normal 2 3 2 3 2 2 4 2 3 2 2 2" xfId="29096" xr:uid="{00000000-0005-0000-0000-00004E440000}"/>
    <cellStyle name="Normal 2 3 2 3 2 2 4 2 3 2 3" xfId="20950" xr:uid="{00000000-0005-0000-0000-00004F440000}"/>
    <cellStyle name="Normal 2 3 2 3 2 2 4 2 3 3" xfId="7398" xr:uid="{00000000-0005-0000-0000-000050440000}"/>
    <cellStyle name="Normal 2 3 2 3 2 2 4 2 3 3 2" xfId="15544" xr:uid="{00000000-0005-0000-0000-000051440000}"/>
    <cellStyle name="Normal 2 3 2 3 2 2 4 2 3 3 2 2" xfId="31840" xr:uid="{00000000-0005-0000-0000-000052440000}"/>
    <cellStyle name="Normal 2 3 2 3 2 2 4 2 3 3 3" xfId="23694" xr:uid="{00000000-0005-0000-0000-000053440000}"/>
    <cellStyle name="Normal 2 3 2 3 2 2 4 2 3 4" xfId="10245" xr:uid="{00000000-0005-0000-0000-000054440000}"/>
    <cellStyle name="Normal 2 3 2 3 2 2 4 2 3 4 2" xfId="26541" xr:uid="{00000000-0005-0000-0000-000055440000}"/>
    <cellStyle name="Normal 2 3 2 3 2 2 4 2 3 5" xfId="18395" xr:uid="{00000000-0005-0000-0000-000056440000}"/>
    <cellStyle name="Normal 2 3 2 3 2 2 4 2 4" xfId="3436" xr:uid="{00000000-0005-0000-0000-000057440000}"/>
    <cellStyle name="Normal 2 3 2 3 2 2 4 2 4 2" xfId="11582" xr:uid="{00000000-0005-0000-0000-000058440000}"/>
    <cellStyle name="Normal 2 3 2 3 2 2 4 2 4 2 2" xfId="27878" xr:uid="{00000000-0005-0000-0000-000059440000}"/>
    <cellStyle name="Normal 2 3 2 3 2 2 4 2 4 3" xfId="19732" xr:uid="{00000000-0005-0000-0000-00005A440000}"/>
    <cellStyle name="Normal 2 3 2 3 2 2 4 2 5" xfId="5988" xr:uid="{00000000-0005-0000-0000-00005B440000}"/>
    <cellStyle name="Normal 2 3 2 3 2 2 4 2 5 2" xfId="14134" xr:uid="{00000000-0005-0000-0000-00005C440000}"/>
    <cellStyle name="Normal 2 3 2 3 2 2 4 2 5 2 2" xfId="30430" xr:uid="{00000000-0005-0000-0000-00005D440000}"/>
    <cellStyle name="Normal 2 3 2 3 2 2 4 2 5 3" xfId="22284" xr:uid="{00000000-0005-0000-0000-00005E440000}"/>
    <cellStyle name="Normal 2 3 2 3 2 2 4 2 6" xfId="8835" xr:uid="{00000000-0005-0000-0000-00005F440000}"/>
    <cellStyle name="Normal 2 3 2 3 2 2 4 2 6 2" xfId="25131" xr:uid="{00000000-0005-0000-0000-000060440000}"/>
    <cellStyle name="Normal 2 3 2 3 2 2 4 2 7" xfId="16985" xr:uid="{00000000-0005-0000-0000-000061440000}"/>
    <cellStyle name="Normal 2 3 2 3 2 2 4 3" xfId="1050" xr:uid="{00000000-0005-0000-0000-000062440000}"/>
    <cellStyle name="Normal 2 3 2 3 2 2 4 3 2" xfId="2460" xr:uid="{00000000-0005-0000-0000-000063440000}"/>
    <cellStyle name="Normal 2 3 2 3 2 2 4 3 2 2" xfId="4967" xr:uid="{00000000-0005-0000-0000-000064440000}"/>
    <cellStyle name="Normal 2 3 2 3 2 2 4 3 2 2 2" xfId="13113" xr:uid="{00000000-0005-0000-0000-000065440000}"/>
    <cellStyle name="Normal 2 3 2 3 2 2 4 3 2 2 2 2" xfId="29409" xr:uid="{00000000-0005-0000-0000-000066440000}"/>
    <cellStyle name="Normal 2 3 2 3 2 2 4 3 2 2 3" xfId="21263" xr:uid="{00000000-0005-0000-0000-000067440000}"/>
    <cellStyle name="Normal 2 3 2 3 2 2 4 3 2 3" xfId="7759" xr:uid="{00000000-0005-0000-0000-000068440000}"/>
    <cellStyle name="Normal 2 3 2 3 2 2 4 3 2 3 2" xfId="15905" xr:uid="{00000000-0005-0000-0000-000069440000}"/>
    <cellStyle name="Normal 2 3 2 3 2 2 4 3 2 3 2 2" xfId="32201" xr:uid="{00000000-0005-0000-0000-00006A440000}"/>
    <cellStyle name="Normal 2 3 2 3 2 2 4 3 2 3 3" xfId="24055" xr:uid="{00000000-0005-0000-0000-00006B440000}"/>
    <cellStyle name="Normal 2 3 2 3 2 2 4 3 2 4" xfId="10606" xr:uid="{00000000-0005-0000-0000-00006C440000}"/>
    <cellStyle name="Normal 2 3 2 3 2 2 4 3 2 4 2" xfId="26902" xr:uid="{00000000-0005-0000-0000-00006D440000}"/>
    <cellStyle name="Normal 2 3 2 3 2 2 4 3 2 5" xfId="18756" xr:uid="{00000000-0005-0000-0000-00006E440000}"/>
    <cellStyle name="Normal 2 3 2 3 2 2 4 3 3" xfId="3749" xr:uid="{00000000-0005-0000-0000-00006F440000}"/>
    <cellStyle name="Normal 2 3 2 3 2 2 4 3 3 2" xfId="11895" xr:uid="{00000000-0005-0000-0000-000070440000}"/>
    <cellStyle name="Normal 2 3 2 3 2 2 4 3 3 2 2" xfId="28191" xr:uid="{00000000-0005-0000-0000-000071440000}"/>
    <cellStyle name="Normal 2 3 2 3 2 2 4 3 3 3" xfId="20045" xr:uid="{00000000-0005-0000-0000-000072440000}"/>
    <cellStyle name="Normal 2 3 2 3 2 2 4 3 4" xfId="6349" xr:uid="{00000000-0005-0000-0000-000073440000}"/>
    <cellStyle name="Normal 2 3 2 3 2 2 4 3 4 2" xfId="14495" xr:uid="{00000000-0005-0000-0000-000074440000}"/>
    <cellStyle name="Normal 2 3 2 3 2 2 4 3 4 2 2" xfId="30791" xr:uid="{00000000-0005-0000-0000-000075440000}"/>
    <cellStyle name="Normal 2 3 2 3 2 2 4 3 4 3" xfId="22645" xr:uid="{00000000-0005-0000-0000-000076440000}"/>
    <cellStyle name="Normal 2 3 2 3 2 2 4 3 5" xfId="9196" xr:uid="{00000000-0005-0000-0000-000077440000}"/>
    <cellStyle name="Normal 2 3 2 3 2 2 4 3 5 2" xfId="25492" xr:uid="{00000000-0005-0000-0000-000078440000}"/>
    <cellStyle name="Normal 2 3 2 3 2 2 4 3 6" xfId="17346" xr:uid="{00000000-0005-0000-0000-000079440000}"/>
    <cellStyle name="Normal 2 3 2 3 2 2 4 4" xfId="1755" xr:uid="{00000000-0005-0000-0000-00007A440000}"/>
    <cellStyle name="Normal 2 3 2 3 2 2 4 4 2" xfId="4358" xr:uid="{00000000-0005-0000-0000-00007B440000}"/>
    <cellStyle name="Normal 2 3 2 3 2 2 4 4 2 2" xfId="12504" xr:uid="{00000000-0005-0000-0000-00007C440000}"/>
    <cellStyle name="Normal 2 3 2 3 2 2 4 4 2 2 2" xfId="28800" xr:uid="{00000000-0005-0000-0000-00007D440000}"/>
    <cellStyle name="Normal 2 3 2 3 2 2 4 4 2 3" xfId="20654" xr:uid="{00000000-0005-0000-0000-00007E440000}"/>
    <cellStyle name="Normal 2 3 2 3 2 2 4 4 3" xfId="7054" xr:uid="{00000000-0005-0000-0000-00007F440000}"/>
    <cellStyle name="Normal 2 3 2 3 2 2 4 4 3 2" xfId="15200" xr:uid="{00000000-0005-0000-0000-000080440000}"/>
    <cellStyle name="Normal 2 3 2 3 2 2 4 4 3 2 2" xfId="31496" xr:uid="{00000000-0005-0000-0000-000081440000}"/>
    <cellStyle name="Normal 2 3 2 3 2 2 4 4 3 3" xfId="23350" xr:uid="{00000000-0005-0000-0000-000082440000}"/>
    <cellStyle name="Normal 2 3 2 3 2 2 4 4 4" xfId="9901" xr:uid="{00000000-0005-0000-0000-000083440000}"/>
    <cellStyle name="Normal 2 3 2 3 2 2 4 4 4 2" xfId="26197" xr:uid="{00000000-0005-0000-0000-000084440000}"/>
    <cellStyle name="Normal 2 3 2 3 2 2 4 4 5" xfId="18051" xr:uid="{00000000-0005-0000-0000-000085440000}"/>
    <cellStyle name="Normal 2 3 2 3 2 2 4 5" xfId="3140" xr:uid="{00000000-0005-0000-0000-000086440000}"/>
    <cellStyle name="Normal 2 3 2 3 2 2 4 5 2" xfId="11286" xr:uid="{00000000-0005-0000-0000-000087440000}"/>
    <cellStyle name="Normal 2 3 2 3 2 2 4 5 2 2" xfId="27582" xr:uid="{00000000-0005-0000-0000-000088440000}"/>
    <cellStyle name="Normal 2 3 2 3 2 2 4 5 3" xfId="19436" xr:uid="{00000000-0005-0000-0000-000089440000}"/>
    <cellStyle name="Normal 2 3 2 3 2 2 4 6" xfId="5644" xr:uid="{00000000-0005-0000-0000-00008A440000}"/>
    <cellStyle name="Normal 2 3 2 3 2 2 4 6 2" xfId="13790" xr:uid="{00000000-0005-0000-0000-00008B440000}"/>
    <cellStyle name="Normal 2 3 2 3 2 2 4 6 2 2" xfId="30086" xr:uid="{00000000-0005-0000-0000-00008C440000}"/>
    <cellStyle name="Normal 2 3 2 3 2 2 4 6 3" xfId="21940" xr:uid="{00000000-0005-0000-0000-00008D440000}"/>
    <cellStyle name="Normal 2 3 2 3 2 2 4 7" xfId="8491" xr:uid="{00000000-0005-0000-0000-00008E440000}"/>
    <cellStyle name="Normal 2 3 2 3 2 2 4 7 2" xfId="24787" xr:uid="{00000000-0005-0000-0000-00008F440000}"/>
    <cellStyle name="Normal 2 3 2 3 2 2 4 8" xfId="16641" xr:uid="{00000000-0005-0000-0000-000090440000}"/>
    <cellStyle name="Normal 2 3 2 3 2 2 5" xfId="434" xr:uid="{00000000-0005-0000-0000-000091440000}"/>
    <cellStyle name="Normal 2 3 2 3 2 2 5 2" xfId="1140" xr:uid="{00000000-0005-0000-0000-000092440000}"/>
    <cellStyle name="Normal 2 3 2 3 2 2 5 2 2" xfId="2550" xr:uid="{00000000-0005-0000-0000-000093440000}"/>
    <cellStyle name="Normal 2 3 2 3 2 2 5 2 2 2" xfId="5041" xr:uid="{00000000-0005-0000-0000-000094440000}"/>
    <cellStyle name="Normal 2 3 2 3 2 2 5 2 2 2 2" xfId="13187" xr:uid="{00000000-0005-0000-0000-000095440000}"/>
    <cellStyle name="Normal 2 3 2 3 2 2 5 2 2 2 2 2" xfId="29483" xr:uid="{00000000-0005-0000-0000-000096440000}"/>
    <cellStyle name="Normal 2 3 2 3 2 2 5 2 2 2 3" xfId="21337" xr:uid="{00000000-0005-0000-0000-000097440000}"/>
    <cellStyle name="Normal 2 3 2 3 2 2 5 2 2 3" xfId="7849" xr:uid="{00000000-0005-0000-0000-000098440000}"/>
    <cellStyle name="Normal 2 3 2 3 2 2 5 2 2 3 2" xfId="15995" xr:uid="{00000000-0005-0000-0000-000099440000}"/>
    <cellStyle name="Normal 2 3 2 3 2 2 5 2 2 3 2 2" xfId="32291" xr:uid="{00000000-0005-0000-0000-00009A440000}"/>
    <cellStyle name="Normal 2 3 2 3 2 2 5 2 2 3 3" xfId="24145" xr:uid="{00000000-0005-0000-0000-00009B440000}"/>
    <cellStyle name="Normal 2 3 2 3 2 2 5 2 2 4" xfId="10696" xr:uid="{00000000-0005-0000-0000-00009C440000}"/>
    <cellStyle name="Normal 2 3 2 3 2 2 5 2 2 4 2" xfId="26992" xr:uid="{00000000-0005-0000-0000-00009D440000}"/>
    <cellStyle name="Normal 2 3 2 3 2 2 5 2 2 5" xfId="18846" xr:uid="{00000000-0005-0000-0000-00009E440000}"/>
    <cellStyle name="Normal 2 3 2 3 2 2 5 2 3" xfId="3823" xr:uid="{00000000-0005-0000-0000-00009F440000}"/>
    <cellStyle name="Normal 2 3 2 3 2 2 5 2 3 2" xfId="11969" xr:uid="{00000000-0005-0000-0000-0000A0440000}"/>
    <cellStyle name="Normal 2 3 2 3 2 2 5 2 3 2 2" xfId="28265" xr:uid="{00000000-0005-0000-0000-0000A1440000}"/>
    <cellStyle name="Normal 2 3 2 3 2 2 5 2 3 3" xfId="20119" xr:uid="{00000000-0005-0000-0000-0000A2440000}"/>
    <cellStyle name="Normal 2 3 2 3 2 2 5 2 4" xfId="6439" xr:uid="{00000000-0005-0000-0000-0000A3440000}"/>
    <cellStyle name="Normal 2 3 2 3 2 2 5 2 4 2" xfId="14585" xr:uid="{00000000-0005-0000-0000-0000A4440000}"/>
    <cellStyle name="Normal 2 3 2 3 2 2 5 2 4 2 2" xfId="30881" xr:uid="{00000000-0005-0000-0000-0000A5440000}"/>
    <cellStyle name="Normal 2 3 2 3 2 2 5 2 4 3" xfId="22735" xr:uid="{00000000-0005-0000-0000-0000A6440000}"/>
    <cellStyle name="Normal 2 3 2 3 2 2 5 2 5" xfId="9286" xr:uid="{00000000-0005-0000-0000-0000A7440000}"/>
    <cellStyle name="Normal 2 3 2 3 2 2 5 2 5 2" xfId="25582" xr:uid="{00000000-0005-0000-0000-0000A8440000}"/>
    <cellStyle name="Normal 2 3 2 3 2 2 5 2 6" xfId="17436" xr:uid="{00000000-0005-0000-0000-0000A9440000}"/>
    <cellStyle name="Normal 2 3 2 3 2 2 5 3" xfId="1845" xr:uid="{00000000-0005-0000-0000-0000AA440000}"/>
    <cellStyle name="Normal 2 3 2 3 2 2 5 3 2" xfId="4432" xr:uid="{00000000-0005-0000-0000-0000AB440000}"/>
    <cellStyle name="Normal 2 3 2 3 2 2 5 3 2 2" xfId="12578" xr:uid="{00000000-0005-0000-0000-0000AC440000}"/>
    <cellStyle name="Normal 2 3 2 3 2 2 5 3 2 2 2" xfId="28874" xr:uid="{00000000-0005-0000-0000-0000AD440000}"/>
    <cellStyle name="Normal 2 3 2 3 2 2 5 3 2 3" xfId="20728" xr:uid="{00000000-0005-0000-0000-0000AE440000}"/>
    <cellStyle name="Normal 2 3 2 3 2 2 5 3 3" xfId="7144" xr:uid="{00000000-0005-0000-0000-0000AF440000}"/>
    <cellStyle name="Normal 2 3 2 3 2 2 5 3 3 2" xfId="15290" xr:uid="{00000000-0005-0000-0000-0000B0440000}"/>
    <cellStyle name="Normal 2 3 2 3 2 2 5 3 3 2 2" xfId="31586" xr:uid="{00000000-0005-0000-0000-0000B1440000}"/>
    <cellStyle name="Normal 2 3 2 3 2 2 5 3 3 3" xfId="23440" xr:uid="{00000000-0005-0000-0000-0000B2440000}"/>
    <cellStyle name="Normal 2 3 2 3 2 2 5 3 4" xfId="9991" xr:uid="{00000000-0005-0000-0000-0000B3440000}"/>
    <cellStyle name="Normal 2 3 2 3 2 2 5 3 4 2" xfId="26287" xr:uid="{00000000-0005-0000-0000-0000B4440000}"/>
    <cellStyle name="Normal 2 3 2 3 2 2 5 3 5" xfId="18141" xr:uid="{00000000-0005-0000-0000-0000B5440000}"/>
    <cellStyle name="Normal 2 3 2 3 2 2 5 4" xfId="3214" xr:uid="{00000000-0005-0000-0000-0000B6440000}"/>
    <cellStyle name="Normal 2 3 2 3 2 2 5 4 2" xfId="11360" xr:uid="{00000000-0005-0000-0000-0000B7440000}"/>
    <cellStyle name="Normal 2 3 2 3 2 2 5 4 2 2" xfId="27656" xr:uid="{00000000-0005-0000-0000-0000B8440000}"/>
    <cellStyle name="Normal 2 3 2 3 2 2 5 4 3" xfId="19510" xr:uid="{00000000-0005-0000-0000-0000B9440000}"/>
    <cellStyle name="Normal 2 3 2 3 2 2 5 5" xfId="5734" xr:uid="{00000000-0005-0000-0000-0000BA440000}"/>
    <cellStyle name="Normal 2 3 2 3 2 2 5 5 2" xfId="13880" xr:uid="{00000000-0005-0000-0000-0000BB440000}"/>
    <cellStyle name="Normal 2 3 2 3 2 2 5 5 2 2" xfId="30176" xr:uid="{00000000-0005-0000-0000-0000BC440000}"/>
    <cellStyle name="Normal 2 3 2 3 2 2 5 5 3" xfId="22030" xr:uid="{00000000-0005-0000-0000-0000BD440000}"/>
    <cellStyle name="Normal 2 3 2 3 2 2 5 6" xfId="8581" xr:uid="{00000000-0005-0000-0000-0000BE440000}"/>
    <cellStyle name="Normal 2 3 2 3 2 2 5 6 2" xfId="24877" xr:uid="{00000000-0005-0000-0000-0000BF440000}"/>
    <cellStyle name="Normal 2 3 2 3 2 2 5 7" xfId="16731" xr:uid="{00000000-0005-0000-0000-0000C0440000}"/>
    <cellStyle name="Normal 2 3 2 3 2 2 6" xfId="796" xr:uid="{00000000-0005-0000-0000-0000C1440000}"/>
    <cellStyle name="Normal 2 3 2 3 2 2 6 2" xfId="2206" xr:uid="{00000000-0005-0000-0000-0000C2440000}"/>
    <cellStyle name="Normal 2 3 2 3 2 2 6 2 2" xfId="4745" xr:uid="{00000000-0005-0000-0000-0000C3440000}"/>
    <cellStyle name="Normal 2 3 2 3 2 2 6 2 2 2" xfId="12891" xr:uid="{00000000-0005-0000-0000-0000C4440000}"/>
    <cellStyle name="Normal 2 3 2 3 2 2 6 2 2 2 2" xfId="29187" xr:uid="{00000000-0005-0000-0000-0000C5440000}"/>
    <cellStyle name="Normal 2 3 2 3 2 2 6 2 2 3" xfId="21041" xr:uid="{00000000-0005-0000-0000-0000C6440000}"/>
    <cellStyle name="Normal 2 3 2 3 2 2 6 2 3" xfId="7505" xr:uid="{00000000-0005-0000-0000-0000C7440000}"/>
    <cellStyle name="Normal 2 3 2 3 2 2 6 2 3 2" xfId="15651" xr:uid="{00000000-0005-0000-0000-0000C8440000}"/>
    <cellStyle name="Normal 2 3 2 3 2 2 6 2 3 2 2" xfId="31947" xr:uid="{00000000-0005-0000-0000-0000C9440000}"/>
    <cellStyle name="Normal 2 3 2 3 2 2 6 2 3 3" xfId="23801" xr:uid="{00000000-0005-0000-0000-0000CA440000}"/>
    <cellStyle name="Normal 2 3 2 3 2 2 6 2 4" xfId="10352" xr:uid="{00000000-0005-0000-0000-0000CB440000}"/>
    <cellStyle name="Normal 2 3 2 3 2 2 6 2 4 2" xfId="26648" xr:uid="{00000000-0005-0000-0000-0000CC440000}"/>
    <cellStyle name="Normal 2 3 2 3 2 2 6 2 5" xfId="18502" xr:uid="{00000000-0005-0000-0000-0000CD440000}"/>
    <cellStyle name="Normal 2 3 2 3 2 2 6 3" xfId="3527" xr:uid="{00000000-0005-0000-0000-0000CE440000}"/>
    <cellStyle name="Normal 2 3 2 3 2 2 6 3 2" xfId="11673" xr:uid="{00000000-0005-0000-0000-0000CF440000}"/>
    <cellStyle name="Normal 2 3 2 3 2 2 6 3 2 2" xfId="27969" xr:uid="{00000000-0005-0000-0000-0000D0440000}"/>
    <cellStyle name="Normal 2 3 2 3 2 2 6 3 3" xfId="19823" xr:uid="{00000000-0005-0000-0000-0000D1440000}"/>
    <cellStyle name="Normal 2 3 2 3 2 2 6 4" xfId="6095" xr:uid="{00000000-0005-0000-0000-0000D2440000}"/>
    <cellStyle name="Normal 2 3 2 3 2 2 6 4 2" xfId="14241" xr:uid="{00000000-0005-0000-0000-0000D3440000}"/>
    <cellStyle name="Normal 2 3 2 3 2 2 6 4 2 2" xfId="30537" xr:uid="{00000000-0005-0000-0000-0000D4440000}"/>
    <cellStyle name="Normal 2 3 2 3 2 2 6 4 3" xfId="22391" xr:uid="{00000000-0005-0000-0000-0000D5440000}"/>
    <cellStyle name="Normal 2 3 2 3 2 2 6 5" xfId="8942" xr:uid="{00000000-0005-0000-0000-0000D6440000}"/>
    <cellStyle name="Normal 2 3 2 3 2 2 6 5 2" xfId="25238" xr:uid="{00000000-0005-0000-0000-0000D7440000}"/>
    <cellStyle name="Normal 2 3 2 3 2 2 6 6" xfId="17092" xr:uid="{00000000-0005-0000-0000-0000D8440000}"/>
    <cellStyle name="Normal 2 3 2 3 2 2 7" xfId="1501" xr:uid="{00000000-0005-0000-0000-0000D9440000}"/>
    <cellStyle name="Normal 2 3 2 3 2 2 7 2" xfId="4136" xr:uid="{00000000-0005-0000-0000-0000DA440000}"/>
    <cellStyle name="Normal 2 3 2 3 2 2 7 2 2" xfId="12282" xr:uid="{00000000-0005-0000-0000-0000DB440000}"/>
    <cellStyle name="Normal 2 3 2 3 2 2 7 2 2 2" xfId="28578" xr:uid="{00000000-0005-0000-0000-0000DC440000}"/>
    <cellStyle name="Normal 2 3 2 3 2 2 7 2 3" xfId="20432" xr:uid="{00000000-0005-0000-0000-0000DD440000}"/>
    <cellStyle name="Normal 2 3 2 3 2 2 7 3" xfId="6800" xr:uid="{00000000-0005-0000-0000-0000DE440000}"/>
    <cellStyle name="Normal 2 3 2 3 2 2 7 3 2" xfId="14946" xr:uid="{00000000-0005-0000-0000-0000DF440000}"/>
    <cellStyle name="Normal 2 3 2 3 2 2 7 3 2 2" xfId="31242" xr:uid="{00000000-0005-0000-0000-0000E0440000}"/>
    <cellStyle name="Normal 2 3 2 3 2 2 7 3 3" xfId="23096" xr:uid="{00000000-0005-0000-0000-0000E1440000}"/>
    <cellStyle name="Normal 2 3 2 3 2 2 7 4" xfId="9647" xr:uid="{00000000-0005-0000-0000-0000E2440000}"/>
    <cellStyle name="Normal 2 3 2 3 2 2 7 4 2" xfId="25943" xr:uid="{00000000-0005-0000-0000-0000E3440000}"/>
    <cellStyle name="Normal 2 3 2 3 2 2 7 5" xfId="17797" xr:uid="{00000000-0005-0000-0000-0000E4440000}"/>
    <cellStyle name="Normal 2 3 2 3 2 2 8" xfId="2918" xr:uid="{00000000-0005-0000-0000-0000E5440000}"/>
    <cellStyle name="Normal 2 3 2 3 2 2 8 2" xfId="11064" xr:uid="{00000000-0005-0000-0000-0000E6440000}"/>
    <cellStyle name="Normal 2 3 2 3 2 2 8 2 2" xfId="27360" xr:uid="{00000000-0005-0000-0000-0000E7440000}"/>
    <cellStyle name="Normal 2 3 2 3 2 2 8 3" xfId="19214" xr:uid="{00000000-0005-0000-0000-0000E8440000}"/>
    <cellStyle name="Normal 2 3 2 3 2 2 9" xfId="5390" xr:uid="{00000000-0005-0000-0000-0000E9440000}"/>
    <cellStyle name="Normal 2 3 2 3 2 2 9 2" xfId="13536" xr:uid="{00000000-0005-0000-0000-0000EA440000}"/>
    <cellStyle name="Normal 2 3 2 3 2 2 9 2 2" xfId="29832" xr:uid="{00000000-0005-0000-0000-0000EB440000}"/>
    <cellStyle name="Normal 2 3 2 3 2 2 9 3" xfId="21686" xr:uid="{00000000-0005-0000-0000-0000EC440000}"/>
    <cellStyle name="Normal 2 3 2 3 2 3" xfId="136" xr:uid="{00000000-0005-0000-0000-0000ED440000}"/>
    <cellStyle name="Normal 2 3 2 3 2 3 2" xfId="480" xr:uid="{00000000-0005-0000-0000-0000EE440000}"/>
    <cellStyle name="Normal 2 3 2 3 2 3 2 2" xfId="1186" xr:uid="{00000000-0005-0000-0000-0000EF440000}"/>
    <cellStyle name="Normal 2 3 2 3 2 3 2 2 2" xfId="2596" xr:uid="{00000000-0005-0000-0000-0000F0440000}"/>
    <cellStyle name="Normal 2 3 2 3 2 3 2 2 2 2" xfId="5079" xr:uid="{00000000-0005-0000-0000-0000F1440000}"/>
    <cellStyle name="Normal 2 3 2 3 2 3 2 2 2 2 2" xfId="13225" xr:uid="{00000000-0005-0000-0000-0000F2440000}"/>
    <cellStyle name="Normal 2 3 2 3 2 3 2 2 2 2 2 2" xfId="29521" xr:uid="{00000000-0005-0000-0000-0000F3440000}"/>
    <cellStyle name="Normal 2 3 2 3 2 3 2 2 2 2 3" xfId="21375" xr:uid="{00000000-0005-0000-0000-0000F4440000}"/>
    <cellStyle name="Normal 2 3 2 3 2 3 2 2 2 3" xfId="7895" xr:uid="{00000000-0005-0000-0000-0000F5440000}"/>
    <cellStyle name="Normal 2 3 2 3 2 3 2 2 2 3 2" xfId="16041" xr:uid="{00000000-0005-0000-0000-0000F6440000}"/>
    <cellStyle name="Normal 2 3 2 3 2 3 2 2 2 3 2 2" xfId="32337" xr:uid="{00000000-0005-0000-0000-0000F7440000}"/>
    <cellStyle name="Normal 2 3 2 3 2 3 2 2 2 3 3" xfId="24191" xr:uid="{00000000-0005-0000-0000-0000F8440000}"/>
    <cellStyle name="Normal 2 3 2 3 2 3 2 2 2 4" xfId="10742" xr:uid="{00000000-0005-0000-0000-0000F9440000}"/>
    <cellStyle name="Normal 2 3 2 3 2 3 2 2 2 4 2" xfId="27038" xr:uid="{00000000-0005-0000-0000-0000FA440000}"/>
    <cellStyle name="Normal 2 3 2 3 2 3 2 2 2 5" xfId="18892" xr:uid="{00000000-0005-0000-0000-0000FB440000}"/>
    <cellStyle name="Normal 2 3 2 3 2 3 2 2 3" xfId="3861" xr:uid="{00000000-0005-0000-0000-0000FC440000}"/>
    <cellStyle name="Normal 2 3 2 3 2 3 2 2 3 2" xfId="12007" xr:uid="{00000000-0005-0000-0000-0000FD440000}"/>
    <cellStyle name="Normal 2 3 2 3 2 3 2 2 3 2 2" xfId="28303" xr:uid="{00000000-0005-0000-0000-0000FE440000}"/>
    <cellStyle name="Normal 2 3 2 3 2 3 2 2 3 3" xfId="20157" xr:uid="{00000000-0005-0000-0000-0000FF440000}"/>
    <cellStyle name="Normal 2 3 2 3 2 3 2 2 4" xfId="6485" xr:uid="{00000000-0005-0000-0000-000000450000}"/>
    <cellStyle name="Normal 2 3 2 3 2 3 2 2 4 2" xfId="14631" xr:uid="{00000000-0005-0000-0000-000001450000}"/>
    <cellStyle name="Normal 2 3 2 3 2 3 2 2 4 2 2" xfId="30927" xr:uid="{00000000-0005-0000-0000-000002450000}"/>
    <cellStyle name="Normal 2 3 2 3 2 3 2 2 4 3" xfId="22781" xr:uid="{00000000-0005-0000-0000-000003450000}"/>
    <cellStyle name="Normal 2 3 2 3 2 3 2 2 5" xfId="9332" xr:uid="{00000000-0005-0000-0000-000004450000}"/>
    <cellStyle name="Normal 2 3 2 3 2 3 2 2 5 2" xfId="25628" xr:uid="{00000000-0005-0000-0000-000005450000}"/>
    <cellStyle name="Normal 2 3 2 3 2 3 2 2 6" xfId="17482" xr:uid="{00000000-0005-0000-0000-000006450000}"/>
    <cellStyle name="Normal 2 3 2 3 2 3 2 3" xfId="1891" xr:uid="{00000000-0005-0000-0000-000007450000}"/>
    <cellStyle name="Normal 2 3 2 3 2 3 2 3 2" xfId="4470" xr:uid="{00000000-0005-0000-0000-000008450000}"/>
    <cellStyle name="Normal 2 3 2 3 2 3 2 3 2 2" xfId="12616" xr:uid="{00000000-0005-0000-0000-000009450000}"/>
    <cellStyle name="Normal 2 3 2 3 2 3 2 3 2 2 2" xfId="28912" xr:uid="{00000000-0005-0000-0000-00000A450000}"/>
    <cellStyle name="Normal 2 3 2 3 2 3 2 3 2 3" xfId="20766" xr:uid="{00000000-0005-0000-0000-00000B450000}"/>
    <cellStyle name="Normal 2 3 2 3 2 3 2 3 3" xfId="7190" xr:uid="{00000000-0005-0000-0000-00000C450000}"/>
    <cellStyle name="Normal 2 3 2 3 2 3 2 3 3 2" xfId="15336" xr:uid="{00000000-0005-0000-0000-00000D450000}"/>
    <cellStyle name="Normal 2 3 2 3 2 3 2 3 3 2 2" xfId="31632" xr:uid="{00000000-0005-0000-0000-00000E450000}"/>
    <cellStyle name="Normal 2 3 2 3 2 3 2 3 3 3" xfId="23486" xr:uid="{00000000-0005-0000-0000-00000F450000}"/>
    <cellStyle name="Normal 2 3 2 3 2 3 2 3 4" xfId="10037" xr:uid="{00000000-0005-0000-0000-000010450000}"/>
    <cellStyle name="Normal 2 3 2 3 2 3 2 3 4 2" xfId="26333" xr:uid="{00000000-0005-0000-0000-000011450000}"/>
    <cellStyle name="Normal 2 3 2 3 2 3 2 3 5" xfId="18187" xr:uid="{00000000-0005-0000-0000-000012450000}"/>
    <cellStyle name="Normal 2 3 2 3 2 3 2 4" xfId="3252" xr:uid="{00000000-0005-0000-0000-000013450000}"/>
    <cellStyle name="Normal 2 3 2 3 2 3 2 4 2" xfId="11398" xr:uid="{00000000-0005-0000-0000-000014450000}"/>
    <cellStyle name="Normal 2 3 2 3 2 3 2 4 2 2" xfId="27694" xr:uid="{00000000-0005-0000-0000-000015450000}"/>
    <cellStyle name="Normal 2 3 2 3 2 3 2 4 3" xfId="19548" xr:uid="{00000000-0005-0000-0000-000016450000}"/>
    <cellStyle name="Normal 2 3 2 3 2 3 2 5" xfId="5780" xr:uid="{00000000-0005-0000-0000-000017450000}"/>
    <cellStyle name="Normal 2 3 2 3 2 3 2 5 2" xfId="13926" xr:uid="{00000000-0005-0000-0000-000018450000}"/>
    <cellStyle name="Normal 2 3 2 3 2 3 2 5 2 2" xfId="30222" xr:uid="{00000000-0005-0000-0000-000019450000}"/>
    <cellStyle name="Normal 2 3 2 3 2 3 2 5 3" xfId="22076" xr:uid="{00000000-0005-0000-0000-00001A450000}"/>
    <cellStyle name="Normal 2 3 2 3 2 3 2 6" xfId="8627" xr:uid="{00000000-0005-0000-0000-00001B450000}"/>
    <cellStyle name="Normal 2 3 2 3 2 3 2 6 2" xfId="24923" xr:uid="{00000000-0005-0000-0000-00001C450000}"/>
    <cellStyle name="Normal 2 3 2 3 2 3 2 7" xfId="16777" xr:uid="{00000000-0005-0000-0000-00001D450000}"/>
    <cellStyle name="Normal 2 3 2 3 2 3 3" xfId="842" xr:uid="{00000000-0005-0000-0000-00001E450000}"/>
    <cellStyle name="Normal 2 3 2 3 2 3 3 2" xfId="2252" xr:uid="{00000000-0005-0000-0000-00001F450000}"/>
    <cellStyle name="Normal 2 3 2 3 2 3 3 2 2" xfId="4783" xr:uid="{00000000-0005-0000-0000-000020450000}"/>
    <cellStyle name="Normal 2 3 2 3 2 3 3 2 2 2" xfId="12929" xr:uid="{00000000-0005-0000-0000-000021450000}"/>
    <cellStyle name="Normal 2 3 2 3 2 3 3 2 2 2 2" xfId="29225" xr:uid="{00000000-0005-0000-0000-000022450000}"/>
    <cellStyle name="Normal 2 3 2 3 2 3 3 2 2 3" xfId="21079" xr:uid="{00000000-0005-0000-0000-000023450000}"/>
    <cellStyle name="Normal 2 3 2 3 2 3 3 2 3" xfId="7551" xr:uid="{00000000-0005-0000-0000-000024450000}"/>
    <cellStyle name="Normal 2 3 2 3 2 3 3 2 3 2" xfId="15697" xr:uid="{00000000-0005-0000-0000-000025450000}"/>
    <cellStyle name="Normal 2 3 2 3 2 3 3 2 3 2 2" xfId="31993" xr:uid="{00000000-0005-0000-0000-000026450000}"/>
    <cellStyle name="Normal 2 3 2 3 2 3 3 2 3 3" xfId="23847" xr:uid="{00000000-0005-0000-0000-000027450000}"/>
    <cellStyle name="Normal 2 3 2 3 2 3 3 2 4" xfId="10398" xr:uid="{00000000-0005-0000-0000-000028450000}"/>
    <cellStyle name="Normal 2 3 2 3 2 3 3 2 4 2" xfId="26694" xr:uid="{00000000-0005-0000-0000-000029450000}"/>
    <cellStyle name="Normal 2 3 2 3 2 3 3 2 5" xfId="18548" xr:uid="{00000000-0005-0000-0000-00002A450000}"/>
    <cellStyle name="Normal 2 3 2 3 2 3 3 3" xfId="3565" xr:uid="{00000000-0005-0000-0000-00002B450000}"/>
    <cellStyle name="Normal 2 3 2 3 2 3 3 3 2" xfId="11711" xr:uid="{00000000-0005-0000-0000-00002C450000}"/>
    <cellStyle name="Normal 2 3 2 3 2 3 3 3 2 2" xfId="28007" xr:uid="{00000000-0005-0000-0000-00002D450000}"/>
    <cellStyle name="Normal 2 3 2 3 2 3 3 3 3" xfId="19861" xr:uid="{00000000-0005-0000-0000-00002E450000}"/>
    <cellStyle name="Normal 2 3 2 3 2 3 3 4" xfId="6141" xr:uid="{00000000-0005-0000-0000-00002F450000}"/>
    <cellStyle name="Normal 2 3 2 3 2 3 3 4 2" xfId="14287" xr:uid="{00000000-0005-0000-0000-000030450000}"/>
    <cellStyle name="Normal 2 3 2 3 2 3 3 4 2 2" xfId="30583" xr:uid="{00000000-0005-0000-0000-000031450000}"/>
    <cellStyle name="Normal 2 3 2 3 2 3 3 4 3" xfId="22437" xr:uid="{00000000-0005-0000-0000-000032450000}"/>
    <cellStyle name="Normal 2 3 2 3 2 3 3 5" xfId="8988" xr:uid="{00000000-0005-0000-0000-000033450000}"/>
    <cellStyle name="Normal 2 3 2 3 2 3 3 5 2" xfId="25284" xr:uid="{00000000-0005-0000-0000-000034450000}"/>
    <cellStyle name="Normal 2 3 2 3 2 3 3 6" xfId="17138" xr:uid="{00000000-0005-0000-0000-000035450000}"/>
    <cellStyle name="Normal 2 3 2 3 2 3 4" xfId="1547" xr:uid="{00000000-0005-0000-0000-000036450000}"/>
    <cellStyle name="Normal 2 3 2 3 2 3 4 2" xfId="4174" xr:uid="{00000000-0005-0000-0000-000037450000}"/>
    <cellStyle name="Normal 2 3 2 3 2 3 4 2 2" xfId="12320" xr:uid="{00000000-0005-0000-0000-000038450000}"/>
    <cellStyle name="Normal 2 3 2 3 2 3 4 2 2 2" xfId="28616" xr:uid="{00000000-0005-0000-0000-000039450000}"/>
    <cellStyle name="Normal 2 3 2 3 2 3 4 2 3" xfId="20470" xr:uid="{00000000-0005-0000-0000-00003A450000}"/>
    <cellStyle name="Normal 2 3 2 3 2 3 4 3" xfId="6846" xr:uid="{00000000-0005-0000-0000-00003B450000}"/>
    <cellStyle name="Normal 2 3 2 3 2 3 4 3 2" xfId="14992" xr:uid="{00000000-0005-0000-0000-00003C450000}"/>
    <cellStyle name="Normal 2 3 2 3 2 3 4 3 2 2" xfId="31288" xr:uid="{00000000-0005-0000-0000-00003D450000}"/>
    <cellStyle name="Normal 2 3 2 3 2 3 4 3 3" xfId="23142" xr:uid="{00000000-0005-0000-0000-00003E450000}"/>
    <cellStyle name="Normal 2 3 2 3 2 3 4 4" xfId="9693" xr:uid="{00000000-0005-0000-0000-00003F450000}"/>
    <cellStyle name="Normal 2 3 2 3 2 3 4 4 2" xfId="25989" xr:uid="{00000000-0005-0000-0000-000040450000}"/>
    <cellStyle name="Normal 2 3 2 3 2 3 4 5" xfId="17843" xr:uid="{00000000-0005-0000-0000-000041450000}"/>
    <cellStyle name="Normal 2 3 2 3 2 3 5" xfId="2956" xr:uid="{00000000-0005-0000-0000-000042450000}"/>
    <cellStyle name="Normal 2 3 2 3 2 3 5 2" xfId="11102" xr:uid="{00000000-0005-0000-0000-000043450000}"/>
    <cellStyle name="Normal 2 3 2 3 2 3 5 2 2" xfId="27398" xr:uid="{00000000-0005-0000-0000-000044450000}"/>
    <cellStyle name="Normal 2 3 2 3 2 3 5 3" xfId="19252" xr:uid="{00000000-0005-0000-0000-000045450000}"/>
    <cellStyle name="Normal 2 3 2 3 2 3 6" xfId="5436" xr:uid="{00000000-0005-0000-0000-000046450000}"/>
    <cellStyle name="Normal 2 3 2 3 2 3 6 2" xfId="13582" xr:uid="{00000000-0005-0000-0000-000047450000}"/>
    <cellStyle name="Normal 2 3 2 3 2 3 6 2 2" xfId="29878" xr:uid="{00000000-0005-0000-0000-000048450000}"/>
    <cellStyle name="Normal 2 3 2 3 2 3 6 3" xfId="21732" xr:uid="{00000000-0005-0000-0000-000049450000}"/>
    <cellStyle name="Normal 2 3 2 3 2 3 7" xfId="8283" xr:uid="{00000000-0005-0000-0000-00004A450000}"/>
    <cellStyle name="Normal 2 3 2 3 2 3 7 2" xfId="24579" xr:uid="{00000000-0005-0000-0000-00004B450000}"/>
    <cellStyle name="Normal 2 3 2 3 2 3 8" xfId="16433" xr:uid="{00000000-0005-0000-0000-00004C450000}"/>
    <cellStyle name="Normal 2 3 2 3 2 4" xfId="219" xr:uid="{00000000-0005-0000-0000-00004D450000}"/>
    <cellStyle name="Normal 2 3 2 3 2 4 2" xfId="563" xr:uid="{00000000-0005-0000-0000-00004E450000}"/>
    <cellStyle name="Normal 2 3 2 3 2 4 2 2" xfId="1269" xr:uid="{00000000-0005-0000-0000-00004F450000}"/>
    <cellStyle name="Normal 2 3 2 3 2 4 2 2 2" xfId="2679" xr:uid="{00000000-0005-0000-0000-000050450000}"/>
    <cellStyle name="Normal 2 3 2 3 2 4 2 2 2 2" xfId="5153" xr:uid="{00000000-0005-0000-0000-000051450000}"/>
    <cellStyle name="Normal 2 3 2 3 2 4 2 2 2 2 2" xfId="13299" xr:uid="{00000000-0005-0000-0000-000052450000}"/>
    <cellStyle name="Normal 2 3 2 3 2 4 2 2 2 2 2 2" xfId="29595" xr:uid="{00000000-0005-0000-0000-000053450000}"/>
    <cellStyle name="Normal 2 3 2 3 2 4 2 2 2 2 3" xfId="21449" xr:uid="{00000000-0005-0000-0000-000054450000}"/>
    <cellStyle name="Normal 2 3 2 3 2 4 2 2 2 3" xfId="7978" xr:uid="{00000000-0005-0000-0000-000055450000}"/>
    <cellStyle name="Normal 2 3 2 3 2 4 2 2 2 3 2" xfId="16124" xr:uid="{00000000-0005-0000-0000-000056450000}"/>
    <cellStyle name="Normal 2 3 2 3 2 4 2 2 2 3 2 2" xfId="32420" xr:uid="{00000000-0005-0000-0000-000057450000}"/>
    <cellStyle name="Normal 2 3 2 3 2 4 2 2 2 3 3" xfId="24274" xr:uid="{00000000-0005-0000-0000-000058450000}"/>
    <cellStyle name="Normal 2 3 2 3 2 4 2 2 2 4" xfId="10825" xr:uid="{00000000-0005-0000-0000-000059450000}"/>
    <cellStyle name="Normal 2 3 2 3 2 4 2 2 2 4 2" xfId="27121" xr:uid="{00000000-0005-0000-0000-00005A450000}"/>
    <cellStyle name="Normal 2 3 2 3 2 4 2 2 2 5" xfId="18975" xr:uid="{00000000-0005-0000-0000-00005B450000}"/>
    <cellStyle name="Normal 2 3 2 3 2 4 2 2 3" xfId="3935" xr:uid="{00000000-0005-0000-0000-00005C450000}"/>
    <cellStyle name="Normal 2 3 2 3 2 4 2 2 3 2" xfId="12081" xr:uid="{00000000-0005-0000-0000-00005D450000}"/>
    <cellStyle name="Normal 2 3 2 3 2 4 2 2 3 2 2" xfId="28377" xr:uid="{00000000-0005-0000-0000-00005E450000}"/>
    <cellStyle name="Normal 2 3 2 3 2 4 2 2 3 3" xfId="20231" xr:uid="{00000000-0005-0000-0000-00005F450000}"/>
    <cellStyle name="Normal 2 3 2 3 2 4 2 2 4" xfId="6568" xr:uid="{00000000-0005-0000-0000-000060450000}"/>
    <cellStyle name="Normal 2 3 2 3 2 4 2 2 4 2" xfId="14714" xr:uid="{00000000-0005-0000-0000-000061450000}"/>
    <cellStyle name="Normal 2 3 2 3 2 4 2 2 4 2 2" xfId="31010" xr:uid="{00000000-0005-0000-0000-000062450000}"/>
    <cellStyle name="Normal 2 3 2 3 2 4 2 2 4 3" xfId="22864" xr:uid="{00000000-0005-0000-0000-000063450000}"/>
    <cellStyle name="Normal 2 3 2 3 2 4 2 2 5" xfId="9415" xr:uid="{00000000-0005-0000-0000-000064450000}"/>
    <cellStyle name="Normal 2 3 2 3 2 4 2 2 5 2" xfId="25711" xr:uid="{00000000-0005-0000-0000-000065450000}"/>
    <cellStyle name="Normal 2 3 2 3 2 4 2 2 6" xfId="17565" xr:uid="{00000000-0005-0000-0000-000066450000}"/>
    <cellStyle name="Normal 2 3 2 3 2 4 2 3" xfId="1974" xr:uid="{00000000-0005-0000-0000-000067450000}"/>
    <cellStyle name="Normal 2 3 2 3 2 4 2 3 2" xfId="4544" xr:uid="{00000000-0005-0000-0000-000068450000}"/>
    <cellStyle name="Normal 2 3 2 3 2 4 2 3 2 2" xfId="12690" xr:uid="{00000000-0005-0000-0000-000069450000}"/>
    <cellStyle name="Normal 2 3 2 3 2 4 2 3 2 2 2" xfId="28986" xr:uid="{00000000-0005-0000-0000-00006A450000}"/>
    <cellStyle name="Normal 2 3 2 3 2 4 2 3 2 3" xfId="20840" xr:uid="{00000000-0005-0000-0000-00006B450000}"/>
    <cellStyle name="Normal 2 3 2 3 2 4 2 3 3" xfId="7273" xr:uid="{00000000-0005-0000-0000-00006C450000}"/>
    <cellStyle name="Normal 2 3 2 3 2 4 2 3 3 2" xfId="15419" xr:uid="{00000000-0005-0000-0000-00006D450000}"/>
    <cellStyle name="Normal 2 3 2 3 2 4 2 3 3 2 2" xfId="31715" xr:uid="{00000000-0005-0000-0000-00006E450000}"/>
    <cellStyle name="Normal 2 3 2 3 2 4 2 3 3 3" xfId="23569" xr:uid="{00000000-0005-0000-0000-00006F450000}"/>
    <cellStyle name="Normal 2 3 2 3 2 4 2 3 4" xfId="10120" xr:uid="{00000000-0005-0000-0000-000070450000}"/>
    <cellStyle name="Normal 2 3 2 3 2 4 2 3 4 2" xfId="26416" xr:uid="{00000000-0005-0000-0000-000071450000}"/>
    <cellStyle name="Normal 2 3 2 3 2 4 2 3 5" xfId="18270" xr:uid="{00000000-0005-0000-0000-000072450000}"/>
    <cellStyle name="Normal 2 3 2 3 2 4 2 4" xfId="3326" xr:uid="{00000000-0005-0000-0000-000073450000}"/>
    <cellStyle name="Normal 2 3 2 3 2 4 2 4 2" xfId="11472" xr:uid="{00000000-0005-0000-0000-000074450000}"/>
    <cellStyle name="Normal 2 3 2 3 2 4 2 4 2 2" xfId="27768" xr:uid="{00000000-0005-0000-0000-000075450000}"/>
    <cellStyle name="Normal 2 3 2 3 2 4 2 4 3" xfId="19622" xr:uid="{00000000-0005-0000-0000-000076450000}"/>
    <cellStyle name="Normal 2 3 2 3 2 4 2 5" xfId="5863" xr:uid="{00000000-0005-0000-0000-000077450000}"/>
    <cellStyle name="Normal 2 3 2 3 2 4 2 5 2" xfId="14009" xr:uid="{00000000-0005-0000-0000-000078450000}"/>
    <cellStyle name="Normal 2 3 2 3 2 4 2 5 2 2" xfId="30305" xr:uid="{00000000-0005-0000-0000-000079450000}"/>
    <cellStyle name="Normal 2 3 2 3 2 4 2 5 3" xfId="22159" xr:uid="{00000000-0005-0000-0000-00007A450000}"/>
    <cellStyle name="Normal 2 3 2 3 2 4 2 6" xfId="8710" xr:uid="{00000000-0005-0000-0000-00007B450000}"/>
    <cellStyle name="Normal 2 3 2 3 2 4 2 6 2" xfId="25006" xr:uid="{00000000-0005-0000-0000-00007C450000}"/>
    <cellStyle name="Normal 2 3 2 3 2 4 2 7" xfId="16860" xr:uid="{00000000-0005-0000-0000-00007D450000}"/>
    <cellStyle name="Normal 2 3 2 3 2 4 3" xfId="925" xr:uid="{00000000-0005-0000-0000-00007E450000}"/>
    <cellStyle name="Normal 2 3 2 3 2 4 3 2" xfId="2335" xr:uid="{00000000-0005-0000-0000-00007F450000}"/>
    <cellStyle name="Normal 2 3 2 3 2 4 3 2 2" xfId="4857" xr:uid="{00000000-0005-0000-0000-000080450000}"/>
    <cellStyle name="Normal 2 3 2 3 2 4 3 2 2 2" xfId="13003" xr:uid="{00000000-0005-0000-0000-000081450000}"/>
    <cellStyle name="Normal 2 3 2 3 2 4 3 2 2 2 2" xfId="29299" xr:uid="{00000000-0005-0000-0000-000082450000}"/>
    <cellStyle name="Normal 2 3 2 3 2 4 3 2 2 3" xfId="21153" xr:uid="{00000000-0005-0000-0000-000083450000}"/>
    <cellStyle name="Normal 2 3 2 3 2 4 3 2 3" xfId="7634" xr:uid="{00000000-0005-0000-0000-000084450000}"/>
    <cellStyle name="Normal 2 3 2 3 2 4 3 2 3 2" xfId="15780" xr:uid="{00000000-0005-0000-0000-000085450000}"/>
    <cellStyle name="Normal 2 3 2 3 2 4 3 2 3 2 2" xfId="32076" xr:uid="{00000000-0005-0000-0000-000086450000}"/>
    <cellStyle name="Normal 2 3 2 3 2 4 3 2 3 3" xfId="23930" xr:uid="{00000000-0005-0000-0000-000087450000}"/>
    <cellStyle name="Normal 2 3 2 3 2 4 3 2 4" xfId="10481" xr:uid="{00000000-0005-0000-0000-000088450000}"/>
    <cellStyle name="Normal 2 3 2 3 2 4 3 2 4 2" xfId="26777" xr:uid="{00000000-0005-0000-0000-000089450000}"/>
    <cellStyle name="Normal 2 3 2 3 2 4 3 2 5" xfId="18631" xr:uid="{00000000-0005-0000-0000-00008A450000}"/>
    <cellStyle name="Normal 2 3 2 3 2 4 3 3" xfId="3639" xr:uid="{00000000-0005-0000-0000-00008B450000}"/>
    <cellStyle name="Normal 2 3 2 3 2 4 3 3 2" xfId="11785" xr:uid="{00000000-0005-0000-0000-00008C450000}"/>
    <cellStyle name="Normal 2 3 2 3 2 4 3 3 2 2" xfId="28081" xr:uid="{00000000-0005-0000-0000-00008D450000}"/>
    <cellStyle name="Normal 2 3 2 3 2 4 3 3 3" xfId="19935" xr:uid="{00000000-0005-0000-0000-00008E450000}"/>
    <cellStyle name="Normal 2 3 2 3 2 4 3 4" xfId="6224" xr:uid="{00000000-0005-0000-0000-00008F450000}"/>
    <cellStyle name="Normal 2 3 2 3 2 4 3 4 2" xfId="14370" xr:uid="{00000000-0005-0000-0000-000090450000}"/>
    <cellStyle name="Normal 2 3 2 3 2 4 3 4 2 2" xfId="30666" xr:uid="{00000000-0005-0000-0000-000091450000}"/>
    <cellStyle name="Normal 2 3 2 3 2 4 3 4 3" xfId="22520" xr:uid="{00000000-0005-0000-0000-000092450000}"/>
    <cellStyle name="Normal 2 3 2 3 2 4 3 5" xfId="9071" xr:uid="{00000000-0005-0000-0000-000093450000}"/>
    <cellStyle name="Normal 2 3 2 3 2 4 3 5 2" xfId="25367" xr:uid="{00000000-0005-0000-0000-000094450000}"/>
    <cellStyle name="Normal 2 3 2 3 2 4 3 6" xfId="17221" xr:uid="{00000000-0005-0000-0000-000095450000}"/>
    <cellStyle name="Normal 2 3 2 3 2 4 4" xfId="1630" xr:uid="{00000000-0005-0000-0000-000096450000}"/>
    <cellStyle name="Normal 2 3 2 3 2 4 4 2" xfId="4248" xr:uid="{00000000-0005-0000-0000-000097450000}"/>
    <cellStyle name="Normal 2 3 2 3 2 4 4 2 2" xfId="12394" xr:uid="{00000000-0005-0000-0000-000098450000}"/>
    <cellStyle name="Normal 2 3 2 3 2 4 4 2 2 2" xfId="28690" xr:uid="{00000000-0005-0000-0000-000099450000}"/>
    <cellStyle name="Normal 2 3 2 3 2 4 4 2 3" xfId="20544" xr:uid="{00000000-0005-0000-0000-00009A450000}"/>
    <cellStyle name="Normal 2 3 2 3 2 4 4 3" xfId="6929" xr:uid="{00000000-0005-0000-0000-00009B450000}"/>
    <cellStyle name="Normal 2 3 2 3 2 4 4 3 2" xfId="15075" xr:uid="{00000000-0005-0000-0000-00009C450000}"/>
    <cellStyle name="Normal 2 3 2 3 2 4 4 3 2 2" xfId="31371" xr:uid="{00000000-0005-0000-0000-00009D450000}"/>
    <cellStyle name="Normal 2 3 2 3 2 4 4 3 3" xfId="23225" xr:uid="{00000000-0005-0000-0000-00009E450000}"/>
    <cellStyle name="Normal 2 3 2 3 2 4 4 4" xfId="9776" xr:uid="{00000000-0005-0000-0000-00009F450000}"/>
    <cellStyle name="Normal 2 3 2 3 2 4 4 4 2" xfId="26072" xr:uid="{00000000-0005-0000-0000-0000A0450000}"/>
    <cellStyle name="Normal 2 3 2 3 2 4 4 5" xfId="17926" xr:uid="{00000000-0005-0000-0000-0000A1450000}"/>
    <cellStyle name="Normal 2 3 2 3 2 4 5" xfId="3030" xr:uid="{00000000-0005-0000-0000-0000A2450000}"/>
    <cellStyle name="Normal 2 3 2 3 2 4 5 2" xfId="11176" xr:uid="{00000000-0005-0000-0000-0000A3450000}"/>
    <cellStyle name="Normal 2 3 2 3 2 4 5 2 2" xfId="27472" xr:uid="{00000000-0005-0000-0000-0000A4450000}"/>
    <cellStyle name="Normal 2 3 2 3 2 4 5 3" xfId="19326" xr:uid="{00000000-0005-0000-0000-0000A5450000}"/>
    <cellStyle name="Normal 2 3 2 3 2 4 6" xfId="5519" xr:uid="{00000000-0005-0000-0000-0000A6450000}"/>
    <cellStyle name="Normal 2 3 2 3 2 4 6 2" xfId="13665" xr:uid="{00000000-0005-0000-0000-0000A7450000}"/>
    <cellStyle name="Normal 2 3 2 3 2 4 6 2 2" xfId="29961" xr:uid="{00000000-0005-0000-0000-0000A8450000}"/>
    <cellStyle name="Normal 2 3 2 3 2 4 6 3" xfId="21815" xr:uid="{00000000-0005-0000-0000-0000A9450000}"/>
    <cellStyle name="Normal 2 3 2 3 2 4 7" xfId="8366" xr:uid="{00000000-0005-0000-0000-0000AA450000}"/>
    <cellStyle name="Normal 2 3 2 3 2 4 7 2" xfId="24662" xr:uid="{00000000-0005-0000-0000-0000AB450000}"/>
    <cellStyle name="Normal 2 3 2 3 2 4 8" xfId="16516" xr:uid="{00000000-0005-0000-0000-0000AC450000}"/>
    <cellStyle name="Normal 2 3 2 3 2 5" xfId="300" xr:uid="{00000000-0005-0000-0000-0000AD450000}"/>
    <cellStyle name="Normal 2 3 2 3 2 5 2" xfId="644" xr:uid="{00000000-0005-0000-0000-0000AE450000}"/>
    <cellStyle name="Normal 2 3 2 3 2 5 2 2" xfId="1350" xr:uid="{00000000-0005-0000-0000-0000AF450000}"/>
    <cellStyle name="Normal 2 3 2 3 2 5 2 2 2" xfId="2760" xr:uid="{00000000-0005-0000-0000-0000B0450000}"/>
    <cellStyle name="Normal 2 3 2 3 2 5 2 2 2 2" xfId="5227" xr:uid="{00000000-0005-0000-0000-0000B1450000}"/>
    <cellStyle name="Normal 2 3 2 3 2 5 2 2 2 2 2" xfId="13373" xr:uid="{00000000-0005-0000-0000-0000B2450000}"/>
    <cellStyle name="Normal 2 3 2 3 2 5 2 2 2 2 2 2" xfId="29669" xr:uid="{00000000-0005-0000-0000-0000B3450000}"/>
    <cellStyle name="Normal 2 3 2 3 2 5 2 2 2 2 3" xfId="21523" xr:uid="{00000000-0005-0000-0000-0000B4450000}"/>
    <cellStyle name="Normal 2 3 2 3 2 5 2 2 2 3" xfId="8059" xr:uid="{00000000-0005-0000-0000-0000B5450000}"/>
    <cellStyle name="Normal 2 3 2 3 2 5 2 2 2 3 2" xfId="16205" xr:uid="{00000000-0005-0000-0000-0000B6450000}"/>
    <cellStyle name="Normal 2 3 2 3 2 5 2 2 2 3 2 2" xfId="32501" xr:uid="{00000000-0005-0000-0000-0000B7450000}"/>
    <cellStyle name="Normal 2 3 2 3 2 5 2 2 2 3 3" xfId="24355" xr:uid="{00000000-0005-0000-0000-0000B8450000}"/>
    <cellStyle name="Normal 2 3 2 3 2 5 2 2 2 4" xfId="10906" xr:uid="{00000000-0005-0000-0000-0000B9450000}"/>
    <cellStyle name="Normal 2 3 2 3 2 5 2 2 2 4 2" xfId="27202" xr:uid="{00000000-0005-0000-0000-0000BA450000}"/>
    <cellStyle name="Normal 2 3 2 3 2 5 2 2 2 5" xfId="19056" xr:uid="{00000000-0005-0000-0000-0000BB450000}"/>
    <cellStyle name="Normal 2 3 2 3 2 5 2 2 3" xfId="4009" xr:uid="{00000000-0005-0000-0000-0000BC450000}"/>
    <cellStyle name="Normal 2 3 2 3 2 5 2 2 3 2" xfId="12155" xr:uid="{00000000-0005-0000-0000-0000BD450000}"/>
    <cellStyle name="Normal 2 3 2 3 2 5 2 2 3 2 2" xfId="28451" xr:uid="{00000000-0005-0000-0000-0000BE450000}"/>
    <cellStyle name="Normal 2 3 2 3 2 5 2 2 3 3" xfId="20305" xr:uid="{00000000-0005-0000-0000-0000BF450000}"/>
    <cellStyle name="Normal 2 3 2 3 2 5 2 2 4" xfId="6649" xr:uid="{00000000-0005-0000-0000-0000C0450000}"/>
    <cellStyle name="Normal 2 3 2 3 2 5 2 2 4 2" xfId="14795" xr:uid="{00000000-0005-0000-0000-0000C1450000}"/>
    <cellStyle name="Normal 2 3 2 3 2 5 2 2 4 2 2" xfId="31091" xr:uid="{00000000-0005-0000-0000-0000C2450000}"/>
    <cellStyle name="Normal 2 3 2 3 2 5 2 2 4 3" xfId="22945" xr:uid="{00000000-0005-0000-0000-0000C3450000}"/>
    <cellStyle name="Normal 2 3 2 3 2 5 2 2 5" xfId="9496" xr:uid="{00000000-0005-0000-0000-0000C4450000}"/>
    <cellStyle name="Normal 2 3 2 3 2 5 2 2 5 2" xfId="25792" xr:uid="{00000000-0005-0000-0000-0000C5450000}"/>
    <cellStyle name="Normal 2 3 2 3 2 5 2 2 6" xfId="17646" xr:uid="{00000000-0005-0000-0000-0000C6450000}"/>
    <cellStyle name="Normal 2 3 2 3 2 5 2 3" xfId="2055" xr:uid="{00000000-0005-0000-0000-0000C7450000}"/>
    <cellStyle name="Normal 2 3 2 3 2 5 2 3 2" xfId="4618" xr:uid="{00000000-0005-0000-0000-0000C8450000}"/>
    <cellStyle name="Normal 2 3 2 3 2 5 2 3 2 2" xfId="12764" xr:uid="{00000000-0005-0000-0000-0000C9450000}"/>
    <cellStyle name="Normal 2 3 2 3 2 5 2 3 2 2 2" xfId="29060" xr:uid="{00000000-0005-0000-0000-0000CA450000}"/>
    <cellStyle name="Normal 2 3 2 3 2 5 2 3 2 3" xfId="20914" xr:uid="{00000000-0005-0000-0000-0000CB450000}"/>
    <cellStyle name="Normal 2 3 2 3 2 5 2 3 3" xfId="7354" xr:uid="{00000000-0005-0000-0000-0000CC450000}"/>
    <cellStyle name="Normal 2 3 2 3 2 5 2 3 3 2" xfId="15500" xr:uid="{00000000-0005-0000-0000-0000CD450000}"/>
    <cellStyle name="Normal 2 3 2 3 2 5 2 3 3 2 2" xfId="31796" xr:uid="{00000000-0005-0000-0000-0000CE450000}"/>
    <cellStyle name="Normal 2 3 2 3 2 5 2 3 3 3" xfId="23650" xr:uid="{00000000-0005-0000-0000-0000CF450000}"/>
    <cellStyle name="Normal 2 3 2 3 2 5 2 3 4" xfId="10201" xr:uid="{00000000-0005-0000-0000-0000D0450000}"/>
    <cellStyle name="Normal 2 3 2 3 2 5 2 3 4 2" xfId="26497" xr:uid="{00000000-0005-0000-0000-0000D1450000}"/>
    <cellStyle name="Normal 2 3 2 3 2 5 2 3 5" xfId="18351" xr:uid="{00000000-0005-0000-0000-0000D2450000}"/>
    <cellStyle name="Normal 2 3 2 3 2 5 2 4" xfId="3400" xr:uid="{00000000-0005-0000-0000-0000D3450000}"/>
    <cellStyle name="Normal 2 3 2 3 2 5 2 4 2" xfId="11546" xr:uid="{00000000-0005-0000-0000-0000D4450000}"/>
    <cellStyle name="Normal 2 3 2 3 2 5 2 4 2 2" xfId="27842" xr:uid="{00000000-0005-0000-0000-0000D5450000}"/>
    <cellStyle name="Normal 2 3 2 3 2 5 2 4 3" xfId="19696" xr:uid="{00000000-0005-0000-0000-0000D6450000}"/>
    <cellStyle name="Normal 2 3 2 3 2 5 2 5" xfId="5944" xr:uid="{00000000-0005-0000-0000-0000D7450000}"/>
    <cellStyle name="Normal 2 3 2 3 2 5 2 5 2" xfId="14090" xr:uid="{00000000-0005-0000-0000-0000D8450000}"/>
    <cellStyle name="Normal 2 3 2 3 2 5 2 5 2 2" xfId="30386" xr:uid="{00000000-0005-0000-0000-0000D9450000}"/>
    <cellStyle name="Normal 2 3 2 3 2 5 2 5 3" xfId="22240" xr:uid="{00000000-0005-0000-0000-0000DA450000}"/>
    <cellStyle name="Normal 2 3 2 3 2 5 2 6" xfId="8791" xr:uid="{00000000-0005-0000-0000-0000DB450000}"/>
    <cellStyle name="Normal 2 3 2 3 2 5 2 6 2" xfId="25087" xr:uid="{00000000-0005-0000-0000-0000DC450000}"/>
    <cellStyle name="Normal 2 3 2 3 2 5 2 7" xfId="16941" xr:uid="{00000000-0005-0000-0000-0000DD450000}"/>
    <cellStyle name="Normal 2 3 2 3 2 5 3" xfId="1006" xr:uid="{00000000-0005-0000-0000-0000DE450000}"/>
    <cellStyle name="Normal 2 3 2 3 2 5 3 2" xfId="2416" xr:uid="{00000000-0005-0000-0000-0000DF450000}"/>
    <cellStyle name="Normal 2 3 2 3 2 5 3 2 2" xfId="4931" xr:uid="{00000000-0005-0000-0000-0000E0450000}"/>
    <cellStyle name="Normal 2 3 2 3 2 5 3 2 2 2" xfId="13077" xr:uid="{00000000-0005-0000-0000-0000E1450000}"/>
    <cellStyle name="Normal 2 3 2 3 2 5 3 2 2 2 2" xfId="29373" xr:uid="{00000000-0005-0000-0000-0000E2450000}"/>
    <cellStyle name="Normal 2 3 2 3 2 5 3 2 2 3" xfId="21227" xr:uid="{00000000-0005-0000-0000-0000E3450000}"/>
    <cellStyle name="Normal 2 3 2 3 2 5 3 2 3" xfId="7715" xr:uid="{00000000-0005-0000-0000-0000E4450000}"/>
    <cellStyle name="Normal 2 3 2 3 2 5 3 2 3 2" xfId="15861" xr:uid="{00000000-0005-0000-0000-0000E5450000}"/>
    <cellStyle name="Normal 2 3 2 3 2 5 3 2 3 2 2" xfId="32157" xr:uid="{00000000-0005-0000-0000-0000E6450000}"/>
    <cellStyle name="Normal 2 3 2 3 2 5 3 2 3 3" xfId="24011" xr:uid="{00000000-0005-0000-0000-0000E7450000}"/>
    <cellStyle name="Normal 2 3 2 3 2 5 3 2 4" xfId="10562" xr:uid="{00000000-0005-0000-0000-0000E8450000}"/>
    <cellStyle name="Normal 2 3 2 3 2 5 3 2 4 2" xfId="26858" xr:uid="{00000000-0005-0000-0000-0000E9450000}"/>
    <cellStyle name="Normal 2 3 2 3 2 5 3 2 5" xfId="18712" xr:uid="{00000000-0005-0000-0000-0000EA450000}"/>
    <cellStyle name="Normal 2 3 2 3 2 5 3 3" xfId="3713" xr:uid="{00000000-0005-0000-0000-0000EB450000}"/>
    <cellStyle name="Normal 2 3 2 3 2 5 3 3 2" xfId="11859" xr:uid="{00000000-0005-0000-0000-0000EC450000}"/>
    <cellStyle name="Normal 2 3 2 3 2 5 3 3 2 2" xfId="28155" xr:uid="{00000000-0005-0000-0000-0000ED450000}"/>
    <cellStyle name="Normal 2 3 2 3 2 5 3 3 3" xfId="20009" xr:uid="{00000000-0005-0000-0000-0000EE450000}"/>
    <cellStyle name="Normal 2 3 2 3 2 5 3 4" xfId="6305" xr:uid="{00000000-0005-0000-0000-0000EF450000}"/>
    <cellStyle name="Normal 2 3 2 3 2 5 3 4 2" xfId="14451" xr:uid="{00000000-0005-0000-0000-0000F0450000}"/>
    <cellStyle name="Normal 2 3 2 3 2 5 3 4 2 2" xfId="30747" xr:uid="{00000000-0005-0000-0000-0000F1450000}"/>
    <cellStyle name="Normal 2 3 2 3 2 5 3 4 3" xfId="22601" xr:uid="{00000000-0005-0000-0000-0000F2450000}"/>
    <cellStyle name="Normal 2 3 2 3 2 5 3 5" xfId="9152" xr:uid="{00000000-0005-0000-0000-0000F3450000}"/>
    <cellStyle name="Normal 2 3 2 3 2 5 3 5 2" xfId="25448" xr:uid="{00000000-0005-0000-0000-0000F4450000}"/>
    <cellStyle name="Normal 2 3 2 3 2 5 3 6" xfId="17302" xr:uid="{00000000-0005-0000-0000-0000F5450000}"/>
    <cellStyle name="Normal 2 3 2 3 2 5 4" xfId="1711" xr:uid="{00000000-0005-0000-0000-0000F6450000}"/>
    <cellStyle name="Normal 2 3 2 3 2 5 4 2" xfId="4322" xr:uid="{00000000-0005-0000-0000-0000F7450000}"/>
    <cellStyle name="Normal 2 3 2 3 2 5 4 2 2" xfId="12468" xr:uid="{00000000-0005-0000-0000-0000F8450000}"/>
    <cellStyle name="Normal 2 3 2 3 2 5 4 2 2 2" xfId="28764" xr:uid="{00000000-0005-0000-0000-0000F9450000}"/>
    <cellStyle name="Normal 2 3 2 3 2 5 4 2 3" xfId="20618" xr:uid="{00000000-0005-0000-0000-0000FA450000}"/>
    <cellStyle name="Normal 2 3 2 3 2 5 4 3" xfId="7010" xr:uid="{00000000-0005-0000-0000-0000FB450000}"/>
    <cellStyle name="Normal 2 3 2 3 2 5 4 3 2" xfId="15156" xr:uid="{00000000-0005-0000-0000-0000FC450000}"/>
    <cellStyle name="Normal 2 3 2 3 2 5 4 3 2 2" xfId="31452" xr:uid="{00000000-0005-0000-0000-0000FD450000}"/>
    <cellStyle name="Normal 2 3 2 3 2 5 4 3 3" xfId="23306" xr:uid="{00000000-0005-0000-0000-0000FE450000}"/>
    <cellStyle name="Normal 2 3 2 3 2 5 4 4" xfId="9857" xr:uid="{00000000-0005-0000-0000-0000FF450000}"/>
    <cellStyle name="Normal 2 3 2 3 2 5 4 4 2" xfId="26153" xr:uid="{00000000-0005-0000-0000-000000460000}"/>
    <cellStyle name="Normal 2 3 2 3 2 5 4 5" xfId="18007" xr:uid="{00000000-0005-0000-0000-000001460000}"/>
    <cellStyle name="Normal 2 3 2 3 2 5 5" xfId="3104" xr:uid="{00000000-0005-0000-0000-000002460000}"/>
    <cellStyle name="Normal 2 3 2 3 2 5 5 2" xfId="11250" xr:uid="{00000000-0005-0000-0000-000003460000}"/>
    <cellStyle name="Normal 2 3 2 3 2 5 5 2 2" xfId="27546" xr:uid="{00000000-0005-0000-0000-000004460000}"/>
    <cellStyle name="Normal 2 3 2 3 2 5 5 3" xfId="19400" xr:uid="{00000000-0005-0000-0000-000005460000}"/>
    <cellStyle name="Normal 2 3 2 3 2 5 6" xfId="5600" xr:uid="{00000000-0005-0000-0000-000006460000}"/>
    <cellStyle name="Normal 2 3 2 3 2 5 6 2" xfId="13746" xr:uid="{00000000-0005-0000-0000-000007460000}"/>
    <cellStyle name="Normal 2 3 2 3 2 5 6 2 2" xfId="30042" xr:uid="{00000000-0005-0000-0000-000008460000}"/>
    <cellStyle name="Normal 2 3 2 3 2 5 6 3" xfId="21896" xr:uid="{00000000-0005-0000-0000-000009460000}"/>
    <cellStyle name="Normal 2 3 2 3 2 5 7" xfId="8447" xr:uid="{00000000-0005-0000-0000-00000A460000}"/>
    <cellStyle name="Normal 2 3 2 3 2 5 7 2" xfId="24743" xr:uid="{00000000-0005-0000-0000-00000B460000}"/>
    <cellStyle name="Normal 2 3 2 3 2 5 8" xfId="16597" xr:uid="{00000000-0005-0000-0000-00000C460000}"/>
    <cellStyle name="Normal 2 3 2 3 2 6" xfId="390" xr:uid="{00000000-0005-0000-0000-00000D460000}"/>
    <cellStyle name="Normal 2 3 2 3 2 6 2" xfId="1096" xr:uid="{00000000-0005-0000-0000-00000E460000}"/>
    <cellStyle name="Normal 2 3 2 3 2 6 2 2" xfId="2506" xr:uid="{00000000-0005-0000-0000-00000F460000}"/>
    <cellStyle name="Normal 2 3 2 3 2 6 2 2 2" xfId="5005" xr:uid="{00000000-0005-0000-0000-000010460000}"/>
    <cellStyle name="Normal 2 3 2 3 2 6 2 2 2 2" xfId="13151" xr:uid="{00000000-0005-0000-0000-000011460000}"/>
    <cellStyle name="Normal 2 3 2 3 2 6 2 2 2 2 2" xfId="29447" xr:uid="{00000000-0005-0000-0000-000012460000}"/>
    <cellStyle name="Normal 2 3 2 3 2 6 2 2 2 3" xfId="21301" xr:uid="{00000000-0005-0000-0000-000013460000}"/>
    <cellStyle name="Normal 2 3 2 3 2 6 2 2 3" xfId="7805" xr:uid="{00000000-0005-0000-0000-000014460000}"/>
    <cellStyle name="Normal 2 3 2 3 2 6 2 2 3 2" xfId="15951" xr:uid="{00000000-0005-0000-0000-000015460000}"/>
    <cellStyle name="Normal 2 3 2 3 2 6 2 2 3 2 2" xfId="32247" xr:uid="{00000000-0005-0000-0000-000016460000}"/>
    <cellStyle name="Normal 2 3 2 3 2 6 2 2 3 3" xfId="24101" xr:uid="{00000000-0005-0000-0000-000017460000}"/>
    <cellStyle name="Normal 2 3 2 3 2 6 2 2 4" xfId="10652" xr:uid="{00000000-0005-0000-0000-000018460000}"/>
    <cellStyle name="Normal 2 3 2 3 2 6 2 2 4 2" xfId="26948" xr:uid="{00000000-0005-0000-0000-000019460000}"/>
    <cellStyle name="Normal 2 3 2 3 2 6 2 2 5" xfId="18802" xr:uid="{00000000-0005-0000-0000-00001A460000}"/>
    <cellStyle name="Normal 2 3 2 3 2 6 2 3" xfId="3787" xr:uid="{00000000-0005-0000-0000-00001B460000}"/>
    <cellStyle name="Normal 2 3 2 3 2 6 2 3 2" xfId="11933" xr:uid="{00000000-0005-0000-0000-00001C460000}"/>
    <cellStyle name="Normal 2 3 2 3 2 6 2 3 2 2" xfId="28229" xr:uid="{00000000-0005-0000-0000-00001D460000}"/>
    <cellStyle name="Normal 2 3 2 3 2 6 2 3 3" xfId="20083" xr:uid="{00000000-0005-0000-0000-00001E460000}"/>
    <cellStyle name="Normal 2 3 2 3 2 6 2 4" xfId="6395" xr:uid="{00000000-0005-0000-0000-00001F460000}"/>
    <cellStyle name="Normal 2 3 2 3 2 6 2 4 2" xfId="14541" xr:uid="{00000000-0005-0000-0000-000020460000}"/>
    <cellStyle name="Normal 2 3 2 3 2 6 2 4 2 2" xfId="30837" xr:uid="{00000000-0005-0000-0000-000021460000}"/>
    <cellStyle name="Normal 2 3 2 3 2 6 2 4 3" xfId="22691" xr:uid="{00000000-0005-0000-0000-000022460000}"/>
    <cellStyle name="Normal 2 3 2 3 2 6 2 5" xfId="9242" xr:uid="{00000000-0005-0000-0000-000023460000}"/>
    <cellStyle name="Normal 2 3 2 3 2 6 2 5 2" xfId="25538" xr:uid="{00000000-0005-0000-0000-000024460000}"/>
    <cellStyle name="Normal 2 3 2 3 2 6 2 6" xfId="17392" xr:uid="{00000000-0005-0000-0000-000025460000}"/>
    <cellStyle name="Normal 2 3 2 3 2 6 3" xfId="1801" xr:uid="{00000000-0005-0000-0000-000026460000}"/>
    <cellStyle name="Normal 2 3 2 3 2 6 3 2" xfId="4396" xr:uid="{00000000-0005-0000-0000-000027460000}"/>
    <cellStyle name="Normal 2 3 2 3 2 6 3 2 2" xfId="12542" xr:uid="{00000000-0005-0000-0000-000028460000}"/>
    <cellStyle name="Normal 2 3 2 3 2 6 3 2 2 2" xfId="28838" xr:uid="{00000000-0005-0000-0000-000029460000}"/>
    <cellStyle name="Normal 2 3 2 3 2 6 3 2 3" xfId="20692" xr:uid="{00000000-0005-0000-0000-00002A460000}"/>
    <cellStyle name="Normal 2 3 2 3 2 6 3 3" xfId="7100" xr:uid="{00000000-0005-0000-0000-00002B460000}"/>
    <cellStyle name="Normal 2 3 2 3 2 6 3 3 2" xfId="15246" xr:uid="{00000000-0005-0000-0000-00002C460000}"/>
    <cellStyle name="Normal 2 3 2 3 2 6 3 3 2 2" xfId="31542" xr:uid="{00000000-0005-0000-0000-00002D460000}"/>
    <cellStyle name="Normal 2 3 2 3 2 6 3 3 3" xfId="23396" xr:uid="{00000000-0005-0000-0000-00002E460000}"/>
    <cellStyle name="Normal 2 3 2 3 2 6 3 4" xfId="9947" xr:uid="{00000000-0005-0000-0000-00002F460000}"/>
    <cellStyle name="Normal 2 3 2 3 2 6 3 4 2" xfId="26243" xr:uid="{00000000-0005-0000-0000-000030460000}"/>
    <cellStyle name="Normal 2 3 2 3 2 6 3 5" xfId="18097" xr:uid="{00000000-0005-0000-0000-000031460000}"/>
    <cellStyle name="Normal 2 3 2 3 2 6 4" xfId="3178" xr:uid="{00000000-0005-0000-0000-000032460000}"/>
    <cellStyle name="Normal 2 3 2 3 2 6 4 2" xfId="11324" xr:uid="{00000000-0005-0000-0000-000033460000}"/>
    <cellStyle name="Normal 2 3 2 3 2 6 4 2 2" xfId="27620" xr:uid="{00000000-0005-0000-0000-000034460000}"/>
    <cellStyle name="Normal 2 3 2 3 2 6 4 3" xfId="19474" xr:uid="{00000000-0005-0000-0000-000035460000}"/>
    <cellStyle name="Normal 2 3 2 3 2 6 5" xfId="5690" xr:uid="{00000000-0005-0000-0000-000036460000}"/>
    <cellStyle name="Normal 2 3 2 3 2 6 5 2" xfId="13836" xr:uid="{00000000-0005-0000-0000-000037460000}"/>
    <cellStyle name="Normal 2 3 2 3 2 6 5 2 2" xfId="30132" xr:uid="{00000000-0005-0000-0000-000038460000}"/>
    <cellStyle name="Normal 2 3 2 3 2 6 5 3" xfId="21986" xr:uid="{00000000-0005-0000-0000-000039460000}"/>
    <cellStyle name="Normal 2 3 2 3 2 6 6" xfId="8537" xr:uid="{00000000-0005-0000-0000-00003A460000}"/>
    <cellStyle name="Normal 2 3 2 3 2 6 6 2" xfId="24833" xr:uid="{00000000-0005-0000-0000-00003B460000}"/>
    <cellStyle name="Normal 2 3 2 3 2 6 7" xfId="16687" xr:uid="{00000000-0005-0000-0000-00003C460000}"/>
    <cellStyle name="Normal 2 3 2 3 2 7" xfId="752" xr:uid="{00000000-0005-0000-0000-00003D460000}"/>
    <cellStyle name="Normal 2 3 2 3 2 7 2" xfId="2162" xr:uid="{00000000-0005-0000-0000-00003E460000}"/>
    <cellStyle name="Normal 2 3 2 3 2 7 2 2" xfId="4709" xr:uid="{00000000-0005-0000-0000-00003F460000}"/>
    <cellStyle name="Normal 2 3 2 3 2 7 2 2 2" xfId="12855" xr:uid="{00000000-0005-0000-0000-000040460000}"/>
    <cellStyle name="Normal 2 3 2 3 2 7 2 2 2 2" xfId="29151" xr:uid="{00000000-0005-0000-0000-000041460000}"/>
    <cellStyle name="Normal 2 3 2 3 2 7 2 2 3" xfId="21005" xr:uid="{00000000-0005-0000-0000-000042460000}"/>
    <cellStyle name="Normal 2 3 2 3 2 7 2 3" xfId="7461" xr:uid="{00000000-0005-0000-0000-000043460000}"/>
    <cellStyle name="Normal 2 3 2 3 2 7 2 3 2" xfId="15607" xr:uid="{00000000-0005-0000-0000-000044460000}"/>
    <cellStyle name="Normal 2 3 2 3 2 7 2 3 2 2" xfId="31903" xr:uid="{00000000-0005-0000-0000-000045460000}"/>
    <cellStyle name="Normal 2 3 2 3 2 7 2 3 3" xfId="23757" xr:uid="{00000000-0005-0000-0000-000046460000}"/>
    <cellStyle name="Normal 2 3 2 3 2 7 2 4" xfId="10308" xr:uid="{00000000-0005-0000-0000-000047460000}"/>
    <cellStyle name="Normal 2 3 2 3 2 7 2 4 2" xfId="26604" xr:uid="{00000000-0005-0000-0000-000048460000}"/>
    <cellStyle name="Normal 2 3 2 3 2 7 2 5" xfId="18458" xr:uid="{00000000-0005-0000-0000-000049460000}"/>
    <cellStyle name="Normal 2 3 2 3 2 7 3" xfId="3491" xr:uid="{00000000-0005-0000-0000-00004A460000}"/>
    <cellStyle name="Normal 2 3 2 3 2 7 3 2" xfId="11637" xr:uid="{00000000-0005-0000-0000-00004B460000}"/>
    <cellStyle name="Normal 2 3 2 3 2 7 3 2 2" xfId="27933" xr:uid="{00000000-0005-0000-0000-00004C460000}"/>
    <cellStyle name="Normal 2 3 2 3 2 7 3 3" xfId="19787" xr:uid="{00000000-0005-0000-0000-00004D460000}"/>
    <cellStyle name="Normal 2 3 2 3 2 7 4" xfId="6051" xr:uid="{00000000-0005-0000-0000-00004E460000}"/>
    <cellStyle name="Normal 2 3 2 3 2 7 4 2" xfId="14197" xr:uid="{00000000-0005-0000-0000-00004F460000}"/>
    <cellStyle name="Normal 2 3 2 3 2 7 4 2 2" xfId="30493" xr:uid="{00000000-0005-0000-0000-000050460000}"/>
    <cellStyle name="Normal 2 3 2 3 2 7 4 3" xfId="22347" xr:uid="{00000000-0005-0000-0000-000051460000}"/>
    <cellStyle name="Normal 2 3 2 3 2 7 5" xfId="8898" xr:uid="{00000000-0005-0000-0000-000052460000}"/>
    <cellStyle name="Normal 2 3 2 3 2 7 5 2" xfId="25194" xr:uid="{00000000-0005-0000-0000-000053460000}"/>
    <cellStyle name="Normal 2 3 2 3 2 7 6" xfId="17048" xr:uid="{00000000-0005-0000-0000-000054460000}"/>
    <cellStyle name="Normal 2 3 2 3 2 8" xfId="1457" xr:uid="{00000000-0005-0000-0000-000055460000}"/>
    <cellStyle name="Normal 2 3 2 3 2 8 2" xfId="4100" xr:uid="{00000000-0005-0000-0000-000056460000}"/>
    <cellStyle name="Normal 2 3 2 3 2 8 2 2" xfId="12246" xr:uid="{00000000-0005-0000-0000-000057460000}"/>
    <cellStyle name="Normal 2 3 2 3 2 8 2 2 2" xfId="28542" xr:uid="{00000000-0005-0000-0000-000058460000}"/>
    <cellStyle name="Normal 2 3 2 3 2 8 2 3" xfId="20396" xr:uid="{00000000-0005-0000-0000-000059460000}"/>
    <cellStyle name="Normal 2 3 2 3 2 8 3" xfId="6756" xr:uid="{00000000-0005-0000-0000-00005A460000}"/>
    <cellStyle name="Normal 2 3 2 3 2 8 3 2" xfId="14902" xr:uid="{00000000-0005-0000-0000-00005B460000}"/>
    <cellStyle name="Normal 2 3 2 3 2 8 3 2 2" xfId="31198" xr:uid="{00000000-0005-0000-0000-00005C460000}"/>
    <cellStyle name="Normal 2 3 2 3 2 8 3 3" xfId="23052" xr:uid="{00000000-0005-0000-0000-00005D460000}"/>
    <cellStyle name="Normal 2 3 2 3 2 8 4" xfId="9603" xr:uid="{00000000-0005-0000-0000-00005E460000}"/>
    <cellStyle name="Normal 2 3 2 3 2 8 4 2" xfId="25899" xr:uid="{00000000-0005-0000-0000-00005F460000}"/>
    <cellStyle name="Normal 2 3 2 3 2 8 5" xfId="17753" xr:uid="{00000000-0005-0000-0000-000060460000}"/>
    <cellStyle name="Normal 2 3 2 3 2 9" xfId="2882" xr:uid="{00000000-0005-0000-0000-000061460000}"/>
    <cellStyle name="Normal 2 3 2 3 2 9 2" xfId="11028" xr:uid="{00000000-0005-0000-0000-000062460000}"/>
    <cellStyle name="Normal 2 3 2 3 2 9 2 2" xfId="27324" xr:uid="{00000000-0005-0000-0000-000063460000}"/>
    <cellStyle name="Normal 2 3 2 3 2 9 3" xfId="19178" xr:uid="{00000000-0005-0000-0000-000064460000}"/>
    <cellStyle name="Normal 2 3 2 3 3" xfId="68" xr:uid="{00000000-0005-0000-0000-000065460000}"/>
    <cellStyle name="Normal 2 3 2 3 3 10" xfId="8215" xr:uid="{00000000-0005-0000-0000-000066460000}"/>
    <cellStyle name="Normal 2 3 2 3 3 10 2" xfId="24511" xr:uid="{00000000-0005-0000-0000-000067460000}"/>
    <cellStyle name="Normal 2 3 2 3 3 11" xfId="16365" xr:uid="{00000000-0005-0000-0000-000068460000}"/>
    <cellStyle name="Normal 2 3 2 3 3 2" xfId="158" xr:uid="{00000000-0005-0000-0000-000069460000}"/>
    <cellStyle name="Normal 2 3 2 3 3 2 2" xfId="502" xr:uid="{00000000-0005-0000-0000-00006A460000}"/>
    <cellStyle name="Normal 2 3 2 3 3 2 2 2" xfId="1208" xr:uid="{00000000-0005-0000-0000-00006B460000}"/>
    <cellStyle name="Normal 2 3 2 3 3 2 2 2 2" xfId="2618" xr:uid="{00000000-0005-0000-0000-00006C460000}"/>
    <cellStyle name="Normal 2 3 2 3 3 2 2 2 2 2" xfId="5097" xr:uid="{00000000-0005-0000-0000-00006D460000}"/>
    <cellStyle name="Normal 2 3 2 3 3 2 2 2 2 2 2" xfId="13243" xr:uid="{00000000-0005-0000-0000-00006E460000}"/>
    <cellStyle name="Normal 2 3 2 3 3 2 2 2 2 2 2 2" xfId="29539" xr:uid="{00000000-0005-0000-0000-00006F460000}"/>
    <cellStyle name="Normal 2 3 2 3 3 2 2 2 2 2 3" xfId="21393" xr:uid="{00000000-0005-0000-0000-000070460000}"/>
    <cellStyle name="Normal 2 3 2 3 3 2 2 2 2 3" xfId="7917" xr:uid="{00000000-0005-0000-0000-000071460000}"/>
    <cellStyle name="Normal 2 3 2 3 3 2 2 2 2 3 2" xfId="16063" xr:uid="{00000000-0005-0000-0000-000072460000}"/>
    <cellStyle name="Normal 2 3 2 3 3 2 2 2 2 3 2 2" xfId="32359" xr:uid="{00000000-0005-0000-0000-000073460000}"/>
    <cellStyle name="Normal 2 3 2 3 3 2 2 2 2 3 3" xfId="24213" xr:uid="{00000000-0005-0000-0000-000074460000}"/>
    <cellStyle name="Normal 2 3 2 3 3 2 2 2 2 4" xfId="10764" xr:uid="{00000000-0005-0000-0000-000075460000}"/>
    <cellStyle name="Normal 2 3 2 3 3 2 2 2 2 4 2" xfId="27060" xr:uid="{00000000-0005-0000-0000-000076460000}"/>
    <cellStyle name="Normal 2 3 2 3 3 2 2 2 2 5" xfId="18914" xr:uid="{00000000-0005-0000-0000-000077460000}"/>
    <cellStyle name="Normal 2 3 2 3 3 2 2 2 3" xfId="3879" xr:uid="{00000000-0005-0000-0000-000078460000}"/>
    <cellStyle name="Normal 2 3 2 3 3 2 2 2 3 2" xfId="12025" xr:uid="{00000000-0005-0000-0000-000079460000}"/>
    <cellStyle name="Normal 2 3 2 3 3 2 2 2 3 2 2" xfId="28321" xr:uid="{00000000-0005-0000-0000-00007A460000}"/>
    <cellStyle name="Normal 2 3 2 3 3 2 2 2 3 3" xfId="20175" xr:uid="{00000000-0005-0000-0000-00007B460000}"/>
    <cellStyle name="Normal 2 3 2 3 3 2 2 2 4" xfId="6507" xr:uid="{00000000-0005-0000-0000-00007C460000}"/>
    <cellStyle name="Normal 2 3 2 3 3 2 2 2 4 2" xfId="14653" xr:uid="{00000000-0005-0000-0000-00007D460000}"/>
    <cellStyle name="Normal 2 3 2 3 3 2 2 2 4 2 2" xfId="30949" xr:uid="{00000000-0005-0000-0000-00007E460000}"/>
    <cellStyle name="Normal 2 3 2 3 3 2 2 2 4 3" xfId="22803" xr:uid="{00000000-0005-0000-0000-00007F460000}"/>
    <cellStyle name="Normal 2 3 2 3 3 2 2 2 5" xfId="9354" xr:uid="{00000000-0005-0000-0000-000080460000}"/>
    <cellStyle name="Normal 2 3 2 3 3 2 2 2 5 2" xfId="25650" xr:uid="{00000000-0005-0000-0000-000081460000}"/>
    <cellStyle name="Normal 2 3 2 3 3 2 2 2 6" xfId="17504" xr:uid="{00000000-0005-0000-0000-000082460000}"/>
    <cellStyle name="Normal 2 3 2 3 3 2 2 3" xfId="1913" xr:uid="{00000000-0005-0000-0000-000083460000}"/>
    <cellStyle name="Normal 2 3 2 3 3 2 2 3 2" xfId="4488" xr:uid="{00000000-0005-0000-0000-000084460000}"/>
    <cellStyle name="Normal 2 3 2 3 3 2 2 3 2 2" xfId="12634" xr:uid="{00000000-0005-0000-0000-000085460000}"/>
    <cellStyle name="Normal 2 3 2 3 3 2 2 3 2 2 2" xfId="28930" xr:uid="{00000000-0005-0000-0000-000086460000}"/>
    <cellStyle name="Normal 2 3 2 3 3 2 2 3 2 3" xfId="20784" xr:uid="{00000000-0005-0000-0000-000087460000}"/>
    <cellStyle name="Normal 2 3 2 3 3 2 2 3 3" xfId="7212" xr:uid="{00000000-0005-0000-0000-000088460000}"/>
    <cellStyle name="Normal 2 3 2 3 3 2 2 3 3 2" xfId="15358" xr:uid="{00000000-0005-0000-0000-000089460000}"/>
    <cellStyle name="Normal 2 3 2 3 3 2 2 3 3 2 2" xfId="31654" xr:uid="{00000000-0005-0000-0000-00008A460000}"/>
    <cellStyle name="Normal 2 3 2 3 3 2 2 3 3 3" xfId="23508" xr:uid="{00000000-0005-0000-0000-00008B460000}"/>
    <cellStyle name="Normal 2 3 2 3 3 2 2 3 4" xfId="10059" xr:uid="{00000000-0005-0000-0000-00008C460000}"/>
    <cellStyle name="Normal 2 3 2 3 3 2 2 3 4 2" xfId="26355" xr:uid="{00000000-0005-0000-0000-00008D460000}"/>
    <cellStyle name="Normal 2 3 2 3 3 2 2 3 5" xfId="18209" xr:uid="{00000000-0005-0000-0000-00008E460000}"/>
    <cellStyle name="Normal 2 3 2 3 3 2 2 4" xfId="3270" xr:uid="{00000000-0005-0000-0000-00008F460000}"/>
    <cellStyle name="Normal 2 3 2 3 3 2 2 4 2" xfId="11416" xr:uid="{00000000-0005-0000-0000-000090460000}"/>
    <cellStyle name="Normal 2 3 2 3 3 2 2 4 2 2" xfId="27712" xr:uid="{00000000-0005-0000-0000-000091460000}"/>
    <cellStyle name="Normal 2 3 2 3 3 2 2 4 3" xfId="19566" xr:uid="{00000000-0005-0000-0000-000092460000}"/>
    <cellStyle name="Normal 2 3 2 3 3 2 2 5" xfId="5802" xr:uid="{00000000-0005-0000-0000-000093460000}"/>
    <cellStyle name="Normal 2 3 2 3 3 2 2 5 2" xfId="13948" xr:uid="{00000000-0005-0000-0000-000094460000}"/>
    <cellStyle name="Normal 2 3 2 3 3 2 2 5 2 2" xfId="30244" xr:uid="{00000000-0005-0000-0000-000095460000}"/>
    <cellStyle name="Normal 2 3 2 3 3 2 2 5 3" xfId="22098" xr:uid="{00000000-0005-0000-0000-000096460000}"/>
    <cellStyle name="Normal 2 3 2 3 3 2 2 6" xfId="8649" xr:uid="{00000000-0005-0000-0000-000097460000}"/>
    <cellStyle name="Normal 2 3 2 3 3 2 2 6 2" xfId="24945" xr:uid="{00000000-0005-0000-0000-000098460000}"/>
    <cellStyle name="Normal 2 3 2 3 3 2 2 7" xfId="16799" xr:uid="{00000000-0005-0000-0000-000099460000}"/>
    <cellStyle name="Normal 2 3 2 3 3 2 3" xfId="864" xr:uid="{00000000-0005-0000-0000-00009A460000}"/>
    <cellStyle name="Normal 2 3 2 3 3 2 3 2" xfId="2274" xr:uid="{00000000-0005-0000-0000-00009B460000}"/>
    <cellStyle name="Normal 2 3 2 3 3 2 3 2 2" xfId="4801" xr:uid="{00000000-0005-0000-0000-00009C460000}"/>
    <cellStyle name="Normal 2 3 2 3 3 2 3 2 2 2" xfId="12947" xr:uid="{00000000-0005-0000-0000-00009D460000}"/>
    <cellStyle name="Normal 2 3 2 3 3 2 3 2 2 2 2" xfId="29243" xr:uid="{00000000-0005-0000-0000-00009E460000}"/>
    <cellStyle name="Normal 2 3 2 3 3 2 3 2 2 3" xfId="21097" xr:uid="{00000000-0005-0000-0000-00009F460000}"/>
    <cellStyle name="Normal 2 3 2 3 3 2 3 2 3" xfId="7573" xr:uid="{00000000-0005-0000-0000-0000A0460000}"/>
    <cellStyle name="Normal 2 3 2 3 3 2 3 2 3 2" xfId="15719" xr:uid="{00000000-0005-0000-0000-0000A1460000}"/>
    <cellStyle name="Normal 2 3 2 3 3 2 3 2 3 2 2" xfId="32015" xr:uid="{00000000-0005-0000-0000-0000A2460000}"/>
    <cellStyle name="Normal 2 3 2 3 3 2 3 2 3 3" xfId="23869" xr:uid="{00000000-0005-0000-0000-0000A3460000}"/>
    <cellStyle name="Normal 2 3 2 3 3 2 3 2 4" xfId="10420" xr:uid="{00000000-0005-0000-0000-0000A4460000}"/>
    <cellStyle name="Normal 2 3 2 3 3 2 3 2 4 2" xfId="26716" xr:uid="{00000000-0005-0000-0000-0000A5460000}"/>
    <cellStyle name="Normal 2 3 2 3 3 2 3 2 5" xfId="18570" xr:uid="{00000000-0005-0000-0000-0000A6460000}"/>
    <cellStyle name="Normal 2 3 2 3 3 2 3 3" xfId="3583" xr:uid="{00000000-0005-0000-0000-0000A7460000}"/>
    <cellStyle name="Normal 2 3 2 3 3 2 3 3 2" xfId="11729" xr:uid="{00000000-0005-0000-0000-0000A8460000}"/>
    <cellStyle name="Normal 2 3 2 3 3 2 3 3 2 2" xfId="28025" xr:uid="{00000000-0005-0000-0000-0000A9460000}"/>
    <cellStyle name="Normal 2 3 2 3 3 2 3 3 3" xfId="19879" xr:uid="{00000000-0005-0000-0000-0000AA460000}"/>
    <cellStyle name="Normal 2 3 2 3 3 2 3 4" xfId="6163" xr:uid="{00000000-0005-0000-0000-0000AB460000}"/>
    <cellStyle name="Normal 2 3 2 3 3 2 3 4 2" xfId="14309" xr:uid="{00000000-0005-0000-0000-0000AC460000}"/>
    <cellStyle name="Normal 2 3 2 3 3 2 3 4 2 2" xfId="30605" xr:uid="{00000000-0005-0000-0000-0000AD460000}"/>
    <cellStyle name="Normal 2 3 2 3 3 2 3 4 3" xfId="22459" xr:uid="{00000000-0005-0000-0000-0000AE460000}"/>
    <cellStyle name="Normal 2 3 2 3 3 2 3 5" xfId="9010" xr:uid="{00000000-0005-0000-0000-0000AF460000}"/>
    <cellStyle name="Normal 2 3 2 3 3 2 3 5 2" xfId="25306" xr:uid="{00000000-0005-0000-0000-0000B0460000}"/>
    <cellStyle name="Normal 2 3 2 3 3 2 3 6" xfId="17160" xr:uid="{00000000-0005-0000-0000-0000B1460000}"/>
    <cellStyle name="Normal 2 3 2 3 3 2 4" xfId="1569" xr:uid="{00000000-0005-0000-0000-0000B2460000}"/>
    <cellStyle name="Normal 2 3 2 3 3 2 4 2" xfId="4192" xr:uid="{00000000-0005-0000-0000-0000B3460000}"/>
    <cellStyle name="Normal 2 3 2 3 3 2 4 2 2" xfId="12338" xr:uid="{00000000-0005-0000-0000-0000B4460000}"/>
    <cellStyle name="Normal 2 3 2 3 3 2 4 2 2 2" xfId="28634" xr:uid="{00000000-0005-0000-0000-0000B5460000}"/>
    <cellStyle name="Normal 2 3 2 3 3 2 4 2 3" xfId="20488" xr:uid="{00000000-0005-0000-0000-0000B6460000}"/>
    <cellStyle name="Normal 2 3 2 3 3 2 4 3" xfId="6868" xr:uid="{00000000-0005-0000-0000-0000B7460000}"/>
    <cellStyle name="Normal 2 3 2 3 3 2 4 3 2" xfId="15014" xr:uid="{00000000-0005-0000-0000-0000B8460000}"/>
    <cellStyle name="Normal 2 3 2 3 3 2 4 3 2 2" xfId="31310" xr:uid="{00000000-0005-0000-0000-0000B9460000}"/>
    <cellStyle name="Normal 2 3 2 3 3 2 4 3 3" xfId="23164" xr:uid="{00000000-0005-0000-0000-0000BA460000}"/>
    <cellStyle name="Normal 2 3 2 3 3 2 4 4" xfId="9715" xr:uid="{00000000-0005-0000-0000-0000BB460000}"/>
    <cellStyle name="Normal 2 3 2 3 3 2 4 4 2" xfId="26011" xr:uid="{00000000-0005-0000-0000-0000BC460000}"/>
    <cellStyle name="Normal 2 3 2 3 3 2 4 5" xfId="17865" xr:uid="{00000000-0005-0000-0000-0000BD460000}"/>
    <cellStyle name="Normal 2 3 2 3 3 2 5" xfId="2974" xr:uid="{00000000-0005-0000-0000-0000BE460000}"/>
    <cellStyle name="Normal 2 3 2 3 3 2 5 2" xfId="11120" xr:uid="{00000000-0005-0000-0000-0000BF460000}"/>
    <cellStyle name="Normal 2 3 2 3 3 2 5 2 2" xfId="27416" xr:uid="{00000000-0005-0000-0000-0000C0460000}"/>
    <cellStyle name="Normal 2 3 2 3 3 2 5 3" xfId="19270" xr:uid="{00000000-0005-0000-0000-0000C1460000}"/>
    <cellStyle name="Normal 2 3 2 3 3 2 6" xfId="5458" xr:uid="{00000000-0005-0000-0000-0000C2460000}"/>
    <cellStyle name="Normal 2 3 2 3 3 2 6 2" xfId="13604" xr:uid="{00000000-0005-0000-0000-0000C3460000}"/>
    <cellStyle name="Normal 2 3 2 3 3 2 6 2 2" xfId="29900" xr:uid="{00000000-0005-0000-0000-0000C4460000}"/>
    <cellStyle name="Normal 2 3 2 3 3 2 6 3" xfId="21754" xr:uid="{00000000-0005-0000-0000-0000C5460000}"/>
    <cellStyle name="Normal 2 3 2 3 3 2 7" xfId="8305" xr:uid="{00000000-0005-0000-0000-0000C6460000}"/>
    <cellStyle name="Normal 2 3 2 3 3 2 7 2" xfId="24601" xr:uid="{00000000-0005-0000-0000-0000C7460000}"/>
    <cellStyle name="Normal 2 3 2 3 3 2 8" xfId="16455" xr:uid="{00000000-0005-0000-0000-0000C8460000}"/>
    <cellStyle name="Normal 2 3 2 3 3 3" xfId="237" xr:uid="{00000000-0005-0000-0000-0000C9460000}"/>
    <cellStyle name="Normal 2 3 2 3 3 3 2" xfId="581" xr:uid="{00000000-0005-0000-0000-0000CA460000}"/>
    <cellStyle name="Normal 2 3 2 3 3 3 2 2" xfId="1287" xr:uid="{00000000-0005-0000-0000-0000CB460000}"/>
    <cellStyle name="Normal 2 3 2 3 3 3 2 2 2" xfId="2697" xr:uid="{00000000-0005-0000-0000-0000CC460000}"/>
    <cellStyle name="Normal 2 3 2 3 3 3 2 2 2 2" xfId="5171" xr:uid="{00000000-0005-0000-0000-0000CD460000}"/>
    <cellStyle name="Normal 2 3 2 3 3 3 2 2 2 2 2" xfId="13317" xr:uid="{00000000-0005-0000-0000-0000CE460000}"/>
    <cellStyle name="Normal 2 3 2 3 3 3 2 2 2 2 2 2" xfId="29613" xr:uid="{00000000-0005-0000-0000-0000CF460000}"/>
    <cellStyle name="Normal 2 3 2 3 3 3 2 2 2 2 3" xfId="21467" xr:uid="{00000000-0005-0000-0000-0000D0460000}"/>
    <cellStyle name="Normal 2 3 2 3 3 3 2 2 2 3" xfId="7996" xr:uid="{00000000-0005-0000-0000-0000D1460000}"/>
    <cellStyle name="Normal 2 3 2 3 3 3 2 2 2 3 2" xfId="16142" xr:uid="{00000000-0005-0000-0000-0000D2460000}"/>
    <cellStyle name="Normal 2 3 2 3 3 3 2 2 2 3 2 2" xfId="32438" xr:uid="{00000000-0005-0000-0000-0000D3460000}"/>
    <cellStyle name="Normal 2 3 2 3 3 3 2 2 2 3 3" xfId="24292" xr:uid="{00000000-0005-0000-0000-0000D4460000}"/>
    <cellStyle name="Normal 2 3 2 3 3 3 2 2 2 4" xfId="10843" xr:uid="{00000000-0005-0000-0000-0000D5460000}"/>
    <cellStyle name="Normal 2 3 2 3 3 3 2 2 2 4 2" xfId="27139" xr:uid="{00000000-0005-0000-0000-0000D6460000}"/>
    <cellStyle name="Normal 2 3 2 3 3 3 2 2 2 5" xfId="18993" xr:uid="{00000000-0005-0000-0000-0000D7460000}"/>
    <cellStyle name="Normal 2 3 2 3 3 3 2 2 3" xfId="3953" xr:uid="{00000000-0005-0000-0000-0000D8460000}"/>
    <cellStyle name="Normal 2 3 2 3 3 3 2 2 3 2" xfId="12099" xr:uid="{00000000-0005-0000-0000-0000D9460000}"/>
    <cellStyle name="Normal 2 3 2 3 3 3 2 2 3 2 2" xfId="28395" xr:uid="{00000000-0005-0000-0000-0000DA460000}"/>
    <cellStyle name="Normal 2 3 2 3 3 3 2 2 3 3" xfId="20249" xr:uid="{00000000-0005-0000-0000-0000DB460000}"/>
    <cellStyle name="Normal 2 3 2 3 3 3 2 2 4" xfId="6586" xr:uid="{00000000-0005-0000-0000-0000DC460000}"/>
    <cellStyle name="Normal 2 3 2 3 3 3 2 2 4 2" xfId="14732" xr:uid="{00000000-0005-0000-0000-0000DD460000}"/>
    <cellStyle name="Normal 2 3 2 3 3 3 2 2 4 2 2" xfId="31028" xr:uid="{00000000-0005-0000-0000-0000DE460000}"/>
    <cellStyle name="Normal 2 3 2 3 3 3 2 2 4 3" xfId="22882" xr:uid="{00000000-0005-0000-0000-0000DF460000}"/>
    <cellStyle name="Normal 2 3 2 3 3 3 2 2 5" xfId="9433" xr:uid="{00000000-0005-0000-0000-0000E0460000}"/>
    <cellStyle name="Normal 2 3 2 3 3 3 2 2 5 2" xfId="25729" xr:uid="{00000000-0005-0000-0000-0000E1460000}"/>
    <cellStyle name="Normal 2 3 2 3 3 3 2 2 6" xfId="17583" xr:uid="{00000000-0005-0000-0000-0000E2460000}"/>
    <cellStyle name="Normal 2 3 2 3 3 3 2 3" xfId="1992" xr:uid="{00000000-0005-0000-0000-0000E3460000}"/>
    <cellStyle name="Normal 2 3 2 3 3 3 2 3 2" xfId="4562" xr:uid="{00000000-0005-0000-0000-0000E4460000}"/>
    <cellStyle name="Normal 2 3 2 3 3 3 2 3 2 2" xfId="12708" xr:uid="{00000000-0005-0000-0000-0000E5460000}"/>
    <cellStyle name="Normal 2 3 2 3 3 3 2 3 2 2 2" xfId="29004" xr:uid="{00000000-0005-0000-0000-0000E6460000}"/>
    <cellStyle name="Normal 2 3 2 3 3 3 2 3 2 3" xfId="20858" xr:uid="{00000000-0005-0000-0000-0000E7460000}"/>
    <cellStyle name="Normal 2 3 2 3 3 3 2 3 3" xfId="7291" xr:uid="{00000000-0005-0000-0000-0000E8460000}"/>
    <cellStyle name="Normal 2 3 2 3 3 3 2 3 3 2" xfId="15437" xr:uid="{00000000-0005-0000-0000-0000E9460000}"/>
    <cellStyle name="Normal 2 3 2 3 3 3 2 3 3 2 2" xfId="31733" xr:uid="{00000000-0005-0000-0000-0000EA460000}"/>
    <cellStyle name="Normal 2 3 2 3 3 3 2 3 3 3" xfId="23587" xr:uid="{00000000-0005-0000-0000-0000EB460000}"/>
    <cellStyle name="Normal 2 3 2 3 3 3 2 3 4" xfId="10138" xr:uid="{00000000-0005-0000-0000-0000EC460000}"/>
    <cellStyle name="Normal 2 3 2 3 3 3 2 3 4 2" xfId="26434" xr:uid="{00000000-0005-0000-0000-0000ED460000}"/>
    <cellStyle name="Normal 2 3 2 3 3 3 2 3 5" xfId="18288" xr:uid="{00000000-0005-0000-0000-0000EE460000}"/>
    <cellStyle name="Normal 2 3 2 3 3 3 2 4" xfId="3344" xr:uid="{00000000-0005-0000-0000-0000EF460000}"/>
    <cellStyle name="Normal 2 3 2 3 3 3 2 4 2" xfId="11490" xr:uid="{00000000-0005-0000-0000-0000F0460000}"/>
    <cellStyle name="Normal 2 3 2 3 3 3 2 4 2 2" xfId="27786" xr:uid="{00000000-0005-0000-0000-0000F1460000}"/>
    <cellStyle name="Normal 2 3 2 3 3 3 2 4 3" xfId="19640" xr:uid="{00000000-0005-0000-0000-0000F2460000}"/>
    <cellStyle name="Normal 2 3 2 3 3 3 2 5" xfId="5881" xr:uid="{00000000-0005-0000-0000-0000F3460000}"/>
    <cellStyle name="Normal 2 3 2 3 3 3 2 5 2" xfId="14027" xr:uid="{00000000-0005-0000-0000-0000F4460000}"/>
    <cellStyle name="Normal 2 3 2 3 3 3 2 5 2 2" xfId="30323" xr:uid="{00000000-0005-0000-0000-0000F5460000}"/>
    <cellStyle name="Normal 2 3 2 3 3 3 2 5 3" xfId="22177" xr:uid="{00000000-0005-0000-0000-0000F6460000}"/>
    <cellStyle name="Normal 2 3 2 3 3 3 2 6" xfId="8728" xr:uid="{00000000-0005-0000-0000-0000F7460000}"/>
    <cellStyle name="Normal 2 3 2 3 3 3 2 6 2" xfId="25024" xr:uid="{00000000-0005-0000-0000-0000F8460000}"/>
    <cellStyle name="Normal 2 3 2 3 3 3 2 7" xfId="16878" xr:uid="{00000000-0005-0000-0000-0000F9460000}"/>
    <cellStyle name="Normal 2 3 2 3 3 3 3" xfId="943" xr:uid="{00000000-0005-0000-0000-0000FA460000}"/>
    <cellStyle name="Normal 2 3 2 3 3 3 3 2" xfId="2353" xr:uid="{00000000-0005-0000-0000-0000FB460000}"/>
    <cellStyle name="Normal 2 3 2 3 3 3 3 2 2" xfId="4875" xr:uid="{00000000-0005-0000-0000-0000FC460000}"/>
    <cellStyle name="Normal 2 3 2 3 3 3 3 2 2 2" xfId="13021" xr:uid="{00000000-0005-0000-0000-0000FD460000}"/>
    <cellStyle name="Normal 2 3 2 3 3 3 3 2 2 2 2" xfId="29317" xr:uid="{00000000-0005-0000-0000-0000FE460000}"/>
    <cellStyle name="Normal 2 3 2 3 3 3 3 2 2 3" xfId="21171" xr:uid="{00000000-0005-0000-0000-0000FF460000}"/>
    <cellStyle name="Normal 2 3 2 3 3 3 3 2 3" xfId="7652" xr:uid="{00000000-0005-0000-0000-000000470000}"/>
    <cellStyle name="Normal 2 3 2 3 3 3 3 2 3 2" xfId="15798" xr:uid="{00000000-0005-0000-0000-000001470000}"/>
    <cellStyle name="Normal 2 3 2 3 3 3 3 2 3 2 2" xfId="32094" xr:uid="{00000000-0005-0000-0000-000002470000}"/>
    <cellStyle name="Normal 2 3 2 3 3 3 3 2 3 3" xfId="23948" xr:uid="{00000000-0005-0000-0000-000003470000}"/>
    <cellStyle name="Normal 2 3 2 3 3 3 3 2 4" xfId="10499" xr:uid="{00000000-0005-0000-0000-000004470000}"/>
    <cellStyle name="Normal 2 3 2 3 3 3 3 2 4 2" xfId="26795" xr:uid="{00000000-0005-0000-0000-000005470000}"/>
    <cellStyle name="Normal 2 3 2 3 3 3 3 2 5" xfId="18649" xr:uid="{00000000-0005-0000-0000-000006470000}"/>
    <cellStyle name="Normal 2 3 2 3 3 3 3 3" xfId="3657" xr:uid="{00000000-0005-0000-0000-000007470000}"/>
    <cellStyle name="Normal 2 3 2 3 3 3 3 3 2" xfId="11803" xr:uid="{00000000-0005-0000-0000-000008470000}"/>
    <cellStyle name="Normal 2 3 2 3 3 3 3 3 2 2" xfId="28099" xr:uid="{00000000-0005-0000-0000-000009470000}"/>
    <cellStyle name="Normal 2 3 2 3 3 3 3 3 3" xfId="19953" xr:uid="{00000000-0005-0000-0000-00000A470000}"/>
    <cellStyle name="Normal 2 3 2 3 3 3 3 4" xfId="6242" xr:uid="{00000000-0005-0000-0000-00000B470000}"/>
    <cellStyle name="Normal 2 3 2 3 3 3 3 4 2" xfId="14388" xr:uid="{00000000-0005-0000-0000-00000C470000}"/>
    <cellStyle name="Normal 2 3 2 3 3 3 3 4 2 2" xfId="30684" xr:uid="{00000000-0005-0000-0000-00000D470000}"/>
    <cellStyle name="Normal 2 3 2 3 3 3 3 4 3" xfId="22538" xr:uid="{00000000-0005-0000-0000-00000E470000}"/>
    <cellStyle name="Normal 2 3 2 3 3 3 3 5" xfId="9089" xr:uid="{00000000-0005-0000-0000-00000F470000}"/>
    <cellStyle name="Normal 2 3 2 3 3 3 3 5 2" xfId="25385" xr:uid="{00000000-0005-0000-0000-000010470000}"/>
    <cellStyle name="Normal 2 3 2 3 3 3 3 6" xfId="17239" xr:uid="{00000000-0005-0000-0000-000011470000}"/>
    <cellStyle name="Normal 2 3 2 3 3 3 4" xfId="1648" xr:uid="{00000000-0005-0000-0000-000012470000}"/>
    <cellStyle name="Normal 2 3 2 3 3 3 4 2" xfId="4266" xr:uid="{00000000-0005-0000-0000-000013470000}"/>
    <cellStyle name="Normal 2 3 2 3 3 3 4 2 2" xfId="12412" xr:uid="{00000000-0005-0000-0000-000014470000}"/>
    <cellStyle name="Normal 2 3 2 3 3 3 4 2 2 2" xfId="28708" xr:uid="{00000000-0005-0000-0000-000015470000}"/>
    <cellStyle name="Normal 2 3 2 3 3 3 4 2 3" xfId="20562" xr:uid="{00000000-0005-0000-0000-000016470000}"/>
    <cellStyle name="Normal 2 3 2 3 3 3 4 3" xfId="6947" xr:uid="{00000000-0005-0000-0000-000017470000}"/>
    <cellStyle name="Normal 2 3 2 3 3 3 4 3 2" xfId="15093" xr:uid="{00000000-0005-0000-0000-000018470000}"/>
    <cellStyle name="Normal 2 3 2 3 3 3 4 3 2 2" xfId="31389" xr:uid="{00000000-0005-0000-0000-000019470000}"/>
    <cellStyle name="Normal 2 3 2 3 3 3 4 3 3" xfId="23243" xr:uid="{00000000-0005-0000-0000-00001A470000}"/>
    <cellStyle name="Normal 2 3 2 3 3 3 4 4" xfId="9794" xr:uid="{00000000-0005-0000-0000-00001B470000}"/>
    <cellStyle name="Normal 2 3 2 3 3 3 4 4 2" xfId="26090" xr:uid="{00000000-0005-0000-0000-00001C470000}"/>
    <cellStyle name="Normal 2 3 2 3 3 3 4 5" xfId="17944" xr:uid="{00000000-0005-0000-0000-00001D470000}"/>
    <cellStyle name="Normal 2 3 2 3 3 3 5" xfId="3048" xr:uid="{00000000-0005-0000-0000-00001E470000}"/>
    <cellStyle name="Normal 2 3 2 3 3 3 5 2" xfId="11194" xr:uid="{00000000-0005-0000-0000-00001F470000}"/>
    <cellStyle name="Normal 2 3 2 3 3 3 5 2 2" xfId="27490" xr:uid="{00000000-0005-0000-0000-000020470000}"/>
    <cellStyle name="Normal 2 3 2 3 3 3 5 3" xfId="19344" xr:uid="{00000000-0005-0000-0000-000021470000}"/>
    <cellStyle name="Normal 2 3 2 3 3 3 6" xfId="5537" xr:uid="{00000000-0005-0000-0000-000022470000}"/>
    <cellStyle name="Normal 2 3 2 3 3 3 6 2" xfId="13683" xr:uid="{00000000-0005-0000-0000-000023470000}"/>
    <cellStyle name="Normal 2 3 2 3 3 3 6 2 2" xfId="29979" xr:uid="{00000000-0005-0000-0000-000024470000}"/>
    <cellStyle name="Normal 2 3 2 3 3 3 6 3" xfId="21833" xr:uid="{00000000-0005-0000-0000-000025470000}"/>
    <cellStyle name="Normal 2 3 2 3 3 3 7" xfId="8384" xr:uid="{00000000-0005-0000-0000-000026470000}"/>
    <cellStyle name="Normal 2 3 2 3 3 3 7 2" xfId="24680" xr:uid="{00000000-0005-0000-0000-000027470000}"/>
    <cellStyle name="Normal 2 3 2 3 3 3 8" xfId="16534" xr:uid="{00000000-0005-0000-0000-000028470000}"/>
    <cellStyle name="Normal 2 3 2 3 3 4" xfId="322" xr:uid="{00000000-0005-0000-0000-000029470000}"/>
    <cellStyle name="Normal 2 3 2 3 3 4 2" xfId="666" xr:uid="{00000000-0005-0000-0000-00002A470000}"/>
    <cellStyle name="Normal 2 3 2 3 3 4 2 2" xfId="1372" xr:uid="{00000000-0005-0000-0000-00002B470000}"/>
    <cellStyle name="Normal 2 3 2 3 3 4 2 2 2" xfId="2782" xr:uid="{00000000-0005-0000-0000-00002C470000}"/>
    <cellStyle name="Normal 2 3 2 3 3 4 2 2 2 2" xfId="5245" xr:uid="{00000000-0005-0000-0000-00002D470000}"/>
    <cellStyle name="Normal 2 3 2 3 3 4 2 2 2 2 2" xfId="13391" xr:uid="{00000000-0005-0000-0000-00002E470000}"/>
    <cellStyle name="Normal 2 3 2 3 3 4 2 2 2 2 2 2" xfId="29687" xr:uid="{00000000-0005-0000-0000-00002F470000}"/>
    <cellStyle name="Normal 2 3 2 3 3 4 2 2 2 2 3" xfId="21541" xr:uid="{00000000-0005-0000-0000-000030470000}"/>
    <cellStyle name="Normal 2 3 2 3 3 4 2 2 2 3" xfId="8081" xr:uid="{00000000-0005-0000-0000-000031470000}"/>
    <cellStyle name="Normal 2 3 2 3 3 4 2 2 2 3 2" xfId="16227" xr:uid="{00000000-0005-0000-0000-000032470000}"/>
    <cellStyle name="Normal 2 3 2 3 3 4 2 2 2 3 2 2" xfId="32523" xr:uid="{00000000-0005-0000-0000-000033470000}"/>
    <cellStyle name="Normal 2 3 2 3 3 4 2 2 2 3 3" xfId="24377" xr:uid="{00000000-0005-0000-0000-000034470000}"/>
    <cellStyle name="Normal 2 3 2 3 3 4 2 2 2 4" xfId="10928" xr:uid="{00000000-0005-0000-0000-000035470000}"/>
    <cellStyle name="Normal 2 3 2 3 3 4 2 2 2 4 2" xfId="27224" xr:uid="{00000000-0005-0000-0000-000036470000}"/>
    <cellStyle name="Normal 2 3 2 3 3 4 2 2 2 5" xfId="19078" xr:uid="{00000000-0005-0000-0000-000037470000}"/>
    <cellStyle name="Normal 2 3 2 3 3 4 2 2 3" xfId="4027" xr:uid="{00000000-0005-0000-0000-000038470000}"/>
    <cellStyle name="Normal 2 3 2 3 3 4 2 2 3 2" xfId="12173" xr:uid="{00000000-0005-0000-0000-000039470000}"/>
    <cellStyle name="Normal 2 3 2 3 3 4 2 2 3 2 2" xfId="28469" xr:uid="{00000000-0005-0000-0000-00003A470000}"/>
    <cellStyle name="Normal 2 3 2 3 3 4 2 2 3 3" xfId="20323" xr:uid="{00000000-0005-0000-0000-00003B470000}"/>
    <cellStyle name="Normal 2 3 2 3 3 4 2 2 4" xfId="6671" xr:uid="{00000000-0005-0000-0000-00003C470000}"/>
    <cellStyle name="Normal 2 3 2 3 3 4 2 2 4 2" xfId="14817" xr:uid="{00000000-0005-0000-0000-00003D470000}"/>
    <cellStyle name="Normal 2 3 2 3 3 4 2 2 4 2 2" xfId="31113" xr:uid="{00000000-0005-0000-0000-00003E470000}"/>
    <cellStyle name="Normal 2 3 2 3 3 4 2 2 4 3" xfId="22967" xr:uid="{00000000-0005-0000-0000-00003F470000}"/>
    <cellStyle name="Normal 2 3 2 3 3 4 2 2 5" xfId="9518" xr:uid="{00000000-0005-0000-0000-000040470000}"/>
    <cellStyle name="Normal 2 3 2 3 3 4 2 2 5 2" xfId="25814" xr:uid="{00000000-0005-0000-0000-000041470000}"/>
    <cellStyle name="Normal 2 3 2 3 3 4 2 2 6" xfId="17668" xr:uid="{00000000-0005-0000-0000-000042470000}"/>
    <cellStyle name="Normal 2 3 2 3 3 4 2 3" xfId="2077" xr:uid="{00000000-0005-0000-0000-000043470000}"/>
    <cellStyle name="Normal 2 3 2 3 3 4 2 3 2" xfId="4636" xr:uid="{00000000-0005-0000-0000-000044470000}"/>
    <cellStyle name="Normal 2 3 2 3 3 4 2 3 2 2" xfId="12782" xr:uid="{00000000-0005-0000-0000-000045470000}"/>
    <cellStyle name="Normal 2 3 2 3 3 4 2 3 2 2 2" xfId="29078" xr:uid="{00000000-0005-0000-0000-000046470000}"/>
    <cellStyle name="Normal 2 3 2 3 3 4 2 3 2 3" xfId="20932" xr:uid="{00000000-0005-0000-0000-000047470000}"/>
    <cellStyle name="Normal 2 3 2 3 3 4 2 3 3" xfId="7376" xr:uid="{00000000-0005-0000-0000-000048470000}"/>
    <cellStyle name="Normal 2 3 2 3 3 4 2 3 3 2" xfId="15522" xr:uid="{00000000-0005-0000-0000-000049470000}"/>
    <cellStyle name="Normal 2 3 2 3 3 4 2 3 3 2 2" xfId="31818" xr:uid="{00000000-0005-0000-0000-00004A470000}"/>
    <cellStyle name="Normal 2 3 2 3 3 4 2 3 3 3" xfId="23672" xr:uid="{00000000-0005-0000-0000-00004B470000}"/>
    <cellStyle name="Normal 2 3 2 3 3 4 2 3 4" xfId="10223" xr:uid="{00000000-0005-0000-0000-00004C470000}"/>
    <cellStyle name="Normal 2 3 2 3 3 4 2 3 4 2" xfId="26519" xr:uid="{00000000-0005-0000-0000-00004D470000}"/>
    <cellStyle name="Normal 2 3 2 3 3 4 2 3 5" xfId="18373" xr:uid="{00000000-0005-0000-0000-00004E470000}"/>
    <cellStyle name="Normal 2 3 2 3 3 4 2 4" xfId="3418" xr:uid="{00000000-0005-0000-0000-00004F470000}"/>
    <cellStyle name="Normal 2 3 2 3 3 4 2 4 2" xfId="11564" xr:uid="{00000000-0005-0000-0000-000050470000}"/>
    <cellStyle name="Normal 2 3 2 3 3 4 2 4 2 2" xfId="27860" xr:uid="{00000000-0005-0000-0000-000051470000}"/>
    <cellStyle name="Normal 2 3 2 3 3 4 2 4 3" xfId="19714" xr:uid="{00000000-0005-0000-0000-000052470000}"/>
    <cellStyle name="Normal 2 3 2 3 3 4 2 5" xfId="5966" xr:uid="{00000000-0005-0000-0000-000053470000}"/>
    <cellStyle name="Normal 2 3 2 3 3 4 2 5 2" xfId="14112" xr:uid="{00000000-0005-0000-0000-000054470000}"/>
    <cellStyle name="Normal 2 3 2 3 3 4 2 5 2 2" xfId="30408" xr:uid="{00000000-0005-0000-0000-000055470000}"/>
    <cellStyle name="Normal 2 3 2 3 3 4 2 5 3" xfId="22262" xr:uid="{00000000-0005-0000-0000-000056470000}"/>
    <cellStyle name="Normal 2 3 2 3 3 4 2 6" xfId="8813" xr:uid="{00000000-0005-0000-0000-000057470000}"/>
    <cellStyle name="Normal 2 3 2 3 3 4 2 6 2" xfId="25109" xr:uid="{00000000-0005-0000-0000-000058470000}"/>
    <cellStyle name="Normal 2 3 2 3 3 4 2 7" xfId="16963" xr:uid="{00000000-0005-0000-0000-000059470000}"/>
    <cellStyle name="Normal 2 3 2 3 3 4 3" xfId="1028" xr:uid="{00000000-0005-0000-0000-00005A470000}"/>
    <cellStyle name="Normal 2 3 2 3 3 4 3 2" xfId="2438" xr:uid="{00000000-0005-0000-0000-00005B470000}"/>
    <cellStyle name="Normal 2 3 2 3 3 4 3 2 2" xfId="4949" xr:uid="{00000000-0005-0000-0000-00005C470000}"/>
    <cellStyle name="Normal 2 3 2 3 3 4 3 2 2 2" xfId="13095" xr:uid="{00000000-0005-0000-0000-00005D470000}"/>
    <cellStyle name="Normal 2 3 2 3 3 4 3 2 2 2 2" xfId="29391" xr:uid="{00000000-0005-0000-0000-00005E470000}"/>
    <cellStyle name="Normal 2 3 2 3 3 4 3 2 2 3" xfId="21245" xr:uid="{00000000-0005-0000-0000-00005F470000}"/>
    <cellStyle name="Normal 2 3 2 3 3 4 3 2 3" xfId="7737" xr:uid="{00000000-0005-0000-0000-000060470000}"/>
    <cellStyle name="Normal 2 3 2 3 3 4 3 2 3 2" xfId="15883" xr:uid="{00000000-0005-0000-0000-000061470000}"/>
    <cellStyle name="Normal 2 3 2 3 3 4 3 2 3 2 2" xfId="32179" xr:uid="{00000000-0005-0000-0000-000062470000}"/>
    <cellStyle name="Normal 2 3 2 3 3 4 3 2 3 3" xfId="24033" xr:uid="{00000000-0005-0000-0000-000063470000}"/>
    <cellStyle name="Normal 2 3 2 3 3 4 3 2 4" xfId="10584" xr:uid="{00000000-0005-0000-0000-000064470000}"/>
    <cellStyle name="Normal 2 3 2 3 3 4 3 2 4 2" xfId="26880" xr:uid="{00000000-0005-0000-0000-000065470000}"/>
    <cellStyle name="Normal 2 3 2 3 3 4 3 2 5" xfId="18734" xr:uid="{00000000-0005-0000-0000-000066470000}"/>
    <cellStyle name="Normal 2 3 2 3 3 4 3 3" xfId="3731" xr:uid="{00000000-0005-0000-0000-000067470000}"/>
    <cellStyle name="Normal 2 3 2 3 3 4 3 3 2" xfId="11877" xr:uid="{00000000-0005-0000-0000-000068470000}"/>
    <cellStyle name="Normal 2 3 2 3 3 4 3 3 2 2" xfId="28173" xr:uid="{00000000-0005-0000-0000-000069470000}"/>
    <cellStyle name="Normal 2 3 2 3 3 4 3 3 3" xfId="20027" xr:uid="{00000000-0005-0000-0000-00006A470000}"/>
    <cellStyle name="Normal 2 3 2 3 3 4 3 4" xfId="6327" xr:uid="{00000000-0005-0000-0000-00006B470000}"/>
    <cellStyle name="Normal 2 3 2 3 3 4 3 4 2" xfId="14473" xr:uid="{00000000-0005-0000-0000-00006C470000}"/>
    <cellStyle name="Normal 2 3 2 3 3 4 3 4 2 2" xfId="30769" xr:uid="{00000000-0005-0000-0000-00006D470000}"/>
    <cellStyle name="Normal 2 3 2 3 3 4 3 4 3" xfId="22623" xr:uid="{00000000-0005-0000-0000-00006E470000}"/>
    <cellStyle name="Normal 2 3 2 3 3 4 3 5" xfId="9174" xr:uid="{00000000-0005-0000-0000-00006F470000}"/>
    <cellStyle name="Normal 2 3 2 3 3 4 3 5 2" xfId="25470" xr:uid="{00000000-0005-0000-0000-000070470000}"/>
    <cellStyle name="Normal 2 3 2 3 3 4 3 6" xfId="17324" xr:uid="{00000000-0005-0000-0000-000071470000}"/>
    <cellStyle name="Normal 2 3 2 3 3 4 4" xfId="1733" xr:uid="{00000000-0005-0000-0000-000072470000}"/>
    <cellStyle name="Normal 2 3 2 3 3 4 4 2" xfId="4340" xr:uid="{00000000-0005-0000-0000-000073470000}"/>
    <cellStyle name="Normal 2 3 2 3 3 4 4 2 2" xfId="12486" xr:uid="{00000000-0005-0000-0000-000074470000}"/>
    <cellStyle name="Normal 2 3 2 3 3 4 4 2 2 2" xfId="28782" xr:uid="{00000000-0005-0000-0000-000075470000}"/>
    <cellStyle name="Normal 2 3 2 3 3 4 4 2 3" xfId="20636" xr:uid="{00000000-0005-0000-0000-000076470000}"/>
    <cellStyle name="Normal 2 3 2 3 3 4 4 3" xfId="7032" xr:uid="{00000000-0005-0000-0000-000077470000}"/>
    <cellStyle name="Normal 2 3 2 3 3 4 4 3 2" xfId="15178" xr:uid="{00000000-0005-0000-0000-000078470000}"/>
    <cellStyle name="Normal 2 3 2 3 3 4 4 3 2 2" xfId="31474" xr:uid="{00000000-0005-0000-0000-000079470000}"/>
    <cellStyle name="Normal 2 3 2 3 3 4 4 3 3" xfId="23328" xr:uid="{00000000-0005-0000-0000-00007A470000}"/>
    <cellStyle name="Normal 2 3 2 3 3 4 4 4" xfId="9879" xr:uid="{00000000-0005-0000-0000-00007B470000}"/>
    <cellStyle name="Normal 2 3 2 3 3 4 4 4 2" xfId="26175" xr:uid="{00000000-0005-0000-0000-00007C470000}"/>
    <cellStyle name="Normal 2 3 2 3 3 4 4 5" xfId="18029" xr:uid="{00000000-0005-0000-0000-00007D470000}"/>
    <cellStyle name="Normal 2 3 2 3 3 4 5" xfId="3122" xr:uid="{00000000-0005-0000-0000-00007E470000}"/>
    <cellStyle name="Normal 2 3 2 3 3 4 5 2" xfId="11268" xr:uid="{00000000-0005-0000-0000-00007F470000}"/>
    <cellStyle name="Normal 2 3 2 3 3 4 5 2 2" xfId="27564" xr:uid="{00000000-0005-0000-0000-000080470000}"/>
    <cellStyle name="Normal 2 3 2 3 3 4 5 3" xfId="19418" xr:uid="{00000000-0005-0000-0000-000081470000}"/>
    <cellStyle name="Normal 2 3 2 3 3 4 6" xfId="5622" xr:uid="{00000000-0005-0000-0000-000082470000}"/>
    <cellStyle name="Normal 2 3 2 3 3 4 6 2" xfId="13768" xr:uid="{00000000-0005-0000-0000-000083470000}"/>
    <cellStyle name="Normal 2 3 2 3 3 4 6 2 2" xfId="30064" xr:uid="{00000000-0005-0000-0000-000084470000}"/>
    <cellStyle name="Normal 2 3 2 3 3 4 6 3" xfId="21918" xr:uid="{00000000-0005-0000-0000-000085470000}"/>
    <cellStyle name="Normal 2 3 2 3 3 4 7" xfId="8469" xr:uid="{00000000-0005-0000-0000-000086470000}"/>
    <cellStyle name="Normal 2 3 2 3 3 4 7 2" xfId="24765" xr:uid="{00000000-0005-0000-0000-000087470000}"/>
    <cellStyle name="Normal 2 3 2 3 3 4 8" xfId="16619" xr:uid="{00000000-0005-0000-0000-000088470000}"/>
    <cellStyle name="Normal 2 3 2 3 3 5" xfId="412" xr:uid="{00000000-0005-0000-0000-000089470000}"/>
    <cellStyle name="Normal 2 3 2 3 3 5 2" xfId="1118" xr:uid="{00000000-0005-0000-0000-00008A470000}"/>
    <cellStyle name="Normal 2 3 2 3 3 5 2 2" xfId="2528" xr:uid="{00000000-0005-0000-0000-00008B470000}"/>
    <cellStyle name="Normal 2 3 2 3 3 5 2 2 2" xfId="5023" xr:uid="{00000000-0005-0000-0000-00008C470000}"/>
    <cellStyle name="Normal 2 3 2 3 3 5 2 2 2 2" xfId="13169" xr:uid="{00000000-0005-0000-0000-00008D470000}"/>
    <cellStyle name="Normal 2 3 2 3 3 5 2 2 2 2 2" xfId="29465" xr:uid="{00000000-0005-0000-0000-00008E470000}"/>
    <cellStyle name="Normal 2 3 2 3 3 5 2 2 2 3" xfId="21319" xr:uid="{00000000-0005-0000-0000-00008F470000}"/>
    <cellStyle name="Normal 2 3 2 3 3 5 2 2 3" xfId="7827" xr:uid="{00000000-0005-0000-0000-000090470000}"/>
    <cellStyle name="Normal 2 3 2 3 3 5 2 2 3 2" xfId="15973" xr:uid="{00000000-0005-0000-0000-000091470000}"/>
    <cellStyle name="Normal 2 3 2 3 3 5 2 2 3 2 2" xfId="32269" xr:uid="{00000000-0005-0000-0000-000092470000}"/>
    <cellStyle name="Normal 2 3 2 3 3 5 2 2 3 3" xfId="24123" xr:uid="{00000000-0005-0000-0000-000093470000}"/>
    <cellStyle name="Normal 2 3 2 3 3 5 2 2 4" xfId="10674" xr:uid="{00000000-0005-0000-0000-000094470000}"/>
    <cellStyle name="Normal 2 3 2 3 3 5 2 2 4 2" xfId="26970" xr:uid="{00000000-0005-0000-0000-000095470000}"/>
    <cellStyle name="Normal 2 3 2 3 3 5 2 2 5" xfId="18824" xr:uid="{00000000-0005-0000-0000-000096470000}"/>
    <cellStyle name="Normal 2 3 2 3 3 5 2 3" xfId="3805" xr:uid="{00000000-0005-0000-0000-000097470000}"/>
    <cellStyle name="Normal 2 3 2 3 3 5 2 3 2" xfId="11951" xr:uid="{00000000-0005-0000-0000-000098470000}"/>
    <cellStyle name="Normal 2 3 2 3 3 5 2 3 2 2" xfId="28247" xr:uid="{00000000-0005-0000-0000-000099470000}"/>
    <cellStyle name="Normal 2 3 2 3 3 5 2 3 3" xfId="20101" xr:uid="{00000000-0005-0000-0000-00009A470000}"/>
    <cellStyle name="Normal 2 3 2 3 3 5 2 4" xfId="6417" xr:uid="{00000000-0005-0000-0000-00009B470000}"/>
    <cellStyle name="Normal 2 3 2 3 3 5 2 4 2" xfId="14563" xr:uid="{00000000-0005-0000-0000-00009C470000}"/>
    <cellStyle name="Normal 2 3 2 3 3 5 2 4 2 2" xfId="30859" xr:uid="{00000000-0005-0000-0000-00009D470000}"/>
    <cellStyle name="Normal 2 3 2 3 3 5 2 4 3" xfId="22713" xr:uid="{00000000-0005-0000-0000-00009E470000}"/>
    <cellStyle name="Normal 2 3 2 3 3 5 2 5" xfId="9264" xr:uid="{00000000-0005-0000-0000-00009F470000}"/>
    <cellStyle name="Normal 2 3 2 3 3 5 2 5 2" xfId="25560" xr:uid="{00000000-0005-0000-0000-0000A0470000}"/>
    <cellStyle name="Normal 2 3 2 3 3 5 2 6" xfId="17414" xr:uid="{00000000-0005-0000-0000-0000A1470000}"/>
    <cellStyle name="Normal 2 3 2 3 3 5 3" xfId="1823" xr:uid="{00000000-0005-0000-0000-0000A2470000}"/>
    <cellStyle name="Normal 2 3 2 3 3 5 3 2" xfId="4414" xr:uid="{00000000-0005-0000-0000-0000A3470000}"/>
    <cellStyle name="Normal 2 3 2 3 3 5 3 2 2" xfId="12560" xr:uid="{00000000-0005-0000-0000-0000A4470000}"/>
    <cellStyle name="Normal 2 3 2 3 3 5 3 2 2 2" xfId="28856" xr:uid="{00000000-0005-0000-0000-0000A5470000}"/>
    <cellStyle name="Normal 2 3 2 3 3 5 3 2 3" xfId="20710" xr:uid="{00000000-0005-0000-0000-0000A6470000}"/>
    <cellStyle name="Normal 2 3 2 3 3 5 3 3" xfId="7122" xr:uid="{00000000-0005-0000-0000-0000A7470000}"/>
    <cellStyle name="Normal 2 3 2 3 3 5 3 3 2" xfId="15268" xr:uid="{00000000-0005-0000-0000-0000A8470000}"/>
    <cellStyle name="Normal 2 3 2 3 3 5 3 3 2 2" xfId="31564" xr:uid="{00000000-0005-0000-0000-0000A9470000}"/>
    <cellStyle name="Normal 2 3 2 3 3 5 3 3 3" xfId="23418" xr:uid="{00000000-0005-0000-0000-0000AA470000}"/>
    <cellStyle name="Normal 2 3 2 3 3 5 3 4" xfId="9969" xr:uid="{00000000-0005-0000-0000-0000AB470000}"/>
    <cellStyle name="Normal 2 3 2 3 3 5 3 4 2" xfId="26265" xr:uid="{00000000-0005-0000-0000-0000AC470000}"/>
    <cellStyle name="Normal 2 3 2 3 3 5 3 5" xfId="18119" xr:uid="{00000000-0005-0000-0000-0000AD470000}"/>
    <cellStyle name="Normal 2 3 2 3 3 5 4" xfId="3196" xr:uid="{00000000-0005-0000-0000-0000AE470000}"/>
    <cellStyle name="Normal 2 3 2 3 3 5 4 2" xfId="11342" xr:uid="{00000000-0005-0000-0000-0000AF470000}"/>
    <cellStyle name="Normal 2 3 2 3 3 5 4 2 2" xfId="27638" xr:uid="{00000000-0005-0000-0000-0000B0470000}"/>
    <cellStyle name="Normal 2 3 2 3 3 5 4 3" xfId="19492" xr:uid="{00000000-0005-0000-0000-0000B1470000}"/>
    <cellStyle name="Normal 2 3 2 3 3 5 5" xfId="5712" xr:uid="{00000000-0005-0000-0000-0000B2470000}"/>
    <cellStyle name="Normal 2 3 2 3 3 5 5 2" xfId="13858" xr:uid="{00000000-0005-0000-0000-0000B3470000}"/>
    <cellStyle name="Normal 2 3 2 3 3 5 5 2 2" xfId="30154" xr:uid="{00000000-0005-0000-0000-0000B4470000}"/>
    <cellStyle name="Normal 2 3 2 3 3 5 5 3" xfId="22008" xr:uid="{00000000-0005-0000-0000-0000B5470000}"/>
    <cellStyle name="Normal 2 3 2 3 3 5 6" xfId="8559" xr:uid="{00000000-0005-0000-0000-0000B6470000}"/>
    <cellStyle name="Normal 2 3 2 3 3 5 6 2" xfId="24855" xr:uid="{00000000-0005-0000-0000-0000B7470000}"/>
    <cellStyle name="Normal 2 3 2 3 3 5 7" xfId="16709" xr:uid="{00000000-0005-0000-0000-0000B8470000}"/>
    <cellStyle name="Normal 2 3 2 3 3 6" xfId="774" xr:uid="{00000000-0005-0000-0000-0000B9470000}"/>
    <cellStyle name="Normal 2 3 2 3 3 6 2" xfId="2184" xr:uid="{00000000-0005-0000-0000-0000BA470000}"/>
    <cellStyle name="Normal 2 3 2 3 3 6 2 2" xfId="4727" xr:uid="{00000000-0005-0000-0000-0000BB470000}"/>
    <cellStyle name="Normal 2 3 2 3 3 6 2 2 2" xfId="12873" xr:uid="{00000000-0005-0000-0000-0000BC470000}"/>
    <cellStyle name="Normal 2 3 2 3 3 6 2 2 2 2" xfId="29169" xr:uid="{00000000-0005-0000-0000-0000BD470000}"/>
    <cellStyle name="Normal 2 3 2 3 3 6 2 2 3" xfId="21023" xr:uid="{00000000-0005-0000-0000-0000BE470000}"/>
    <cellStyle name="Normal 2 3 2 3 3 6 2 3" xfId="7483" xr:uid="{00000000-0005-0000-0000-0000BF470000}"/>
    <cellStyle name="Normal 2 3 2 3 3 6 2 3 2" xfId="15629" xr:uid="{00000000-0005-0000-0000-0000C0470000}"/>
    <cellStyle name="Normal 2 3 2 3 3 6 2 3 2 2" xfId="31925" xr:uid="{00000000-0005-0000-0000-0000C1470000}"/>
    <cellStyle name="Normal 2 3 2 3 3 6 2 3 3" xfId="23779" xr:uid="{00000000-0005-0000-0000-0000C2470000}"/>
    <cellStyle name="Normal 2 3 2 3 3 6 2 4" xfId="10330" xr:uid="{00000000-0005-0000-0000-0000C3470000}"/>
    <cellStyle name="Normal 2 3 2 3 3 6 2 4 2" xfId="26626" xr:uid="{00000000-0005-0000-0000-0000C4470000}"/>
    <cellStyle name="Normal 2 3 2 3 3 6 2 5" xfId="18480" xr:uid="{00000000-0005-0000-0000-0000C5470000}"/>
    <cellStyle name="Normal 2 3 2 3 3 6 3" xfId="3509" xr:uid="{00000000-0005-0000-0000-0000C6470000}"/>
    <cellStyle name="Normal 2 3 2 3 3 6 3 2" xfId="11655" xr:uid="{00000000-0005-0000-0000-0000C7470000}"/>
    <cellStyle name="Normal 2 3 2 3 3 6 3 2 2" xfId="27951" xr:uid="{00000000-0005-0000-0000-0000C8470000}"/>
    <cellStyle name="Normal 2 3 2 3 3 6 3 3" xfId="19805" xr:uid="{00000000-0005-0000-0000-0000C9470000}"/>
    <cellStyle name="Normal 2 3 2 3 3 6 4" xfId="6073" xr:uid="{00000000-0005-0000-0000-0000CA470000}"/>
    <cellStyle name="Normal 2 3 2 3 3 6 4 2" xfId="14219" xr:uid="{00000000-0005-0000-0000-0000CB470000}"/>
    <cellStyle name="Normal 2 3 2 3 3 6 4 2 2" xfId="30515" xr:uid="{00000000-0005-0000-0000-0000CC470000}"/>
    <cellStyle name="Normal 2 3 2 3 3 6 4 3" xfId="22369" xr:uid="{00000000-0005-0000-0000-0000CD470000}"/>
    <cellStyle name="Normal 2 3 2 3 3 6 5" xfId="8920" xr:uid="{00000000-0005-0000-0000-0000CE470000}"/>
    <cellStyle name="Normal 2 3 2 3 3 6 5 2" xfId="25216" xr:uid="{00000000-0005-0000-0000-0000CF470000}"/>
    <cellStyle name="Normal 2 3 2 3 3 6 6" xfId="17070" xr:uid="{00000000-0005-0000-0000-0000D0470000}"/>
    <cellStyle name="Normal 2 3 2 3 3 7" xfId="1479" xr:uid="{00000000-0005-0000-0000-0000D1470000}"/>
    <cellStyle name="Normal 2 3 2 3 3 7 2" xfId="4118" xr:uid="{00000000-0005-0000-0000-0000D2470000}"/>
    <cellStyle name="Normal 2 3 2 3 3 7 2 2" xfId="12264" xr:uid="{00000000-0005-0000-0000-0000D3470000}"/>
    <cellStyle name="Normal 2 3 2 3 3 7 2 2 2" xfId="28560" xr:uid="{00000000-0005-0000-0000-0000D4470000}"/>
    <cellStyle name="Normal 2 3 2 3 3 7 2 3" xfId="20414" xr:uid="{00000000-0005-0000-0000-0000D5470000}"/>
    <cellStyle name="Normal 2 3 2 3 3 7 3" xfId="6778" xr:uid="{00000000-0005-0000-0000-0000D6470000}"/>
    <cellStyle name="Normal 2 3 2 3 3 7 3 2" xfId="14924" xr:uid="{00000000-0005-0000-0000-0000D7470000}"/>
    <cellStyle name="Normal 2 3 2 3 3 7 3 2 2" xfId="31220" xr:uid="{00000000-0005-0000-0000-0000D8470000}"/>
    <cellStyle name="Normal 2 3 2 3 3 7 3 3" xfId="23074" xr:uid="{00000000-0005-0000-0000-0000D9470000}"/>
    <cellStyle name="Normal 2 3 2 3 3 7 4" xfId="9625" xr:uid="{00000000-0005-0000-0000-0000DA470000}"/>
    <cellStyle name="Normal 2 3 2 3 3 7 4 2" xfId="25921" xr:uid="{00000000-0005-0000-0000-0000DB470000}"/>
    <cellStyle name="Normal 2 3 2 3 3 7 5" xfId="17775" xr:uid="{00000000-0005-0000-0000-0000DC470000}"/>
    <cellStyle name="Normal 2 3 2 3 3 8" xfId="2900" xr:uid="{00000000-0005-0000-0000-0000DD470000}"/>
    <cellStyle name="Normal 2 3 2 3 3 8 2" xfId="11046" xr:uid="{00000000-0005-0000-0000-0000DE470000}"/>
    <cellStyle name="Normal 2 3 2 3 3 8 2 2" xfId="27342" xr:uid="{00000000-0005-0000-0000-0000DF470000}"/>
    <cellStyle name="Normal 2 3 2 3 3 8 3" xfId="19196" xr:uid="{00000000-0005-0000-0000-0000E0470000}"/>
    <cellStyle name="Normal 2 3 2 3 3 9" xfId="5368" xr:uid="{00000000-0005-0000-0000-0000E1470000}"/>
    <cellStyle name="Normal 2 3 2 3 3 9 2" xfId="13514" xr:uid="{00000000-0005-0000-0000-0000E2470000}"/>
    <cellStyle name="Normal 2 3 2 3 3 9 2 2" xfId="29810" xr:uid="{00000000-0005-0000-0000-0000E3470000}"/>
    <cellStyle name="Normal 2 3 2 3 3 9 3" xfId="21664" xr:uid="{00000000-0005-0000-0000-0000E4470000}"/>
    <cellStyle name="Normal 2 3 2 3 4" xfId="114" xr:uid="{00000000-0005-0000-0000-0000E5470000}"/>
    <cellStyle name="Normal 2 3 2 3 4 2" xfId="458" xr:uid="{00000000-0005-0000-0000-0000E6470000}"/>
    <cellStyle name="Normal 2 3 2 3 4 2 2" xfId="1164" xr:uid="{00000000-0005-0000-0000-0000E7470000}"/>
    <cellStyle name="Normal 2 3 2 3 4 2 2 2" xfId="2574" xr:uid="{00000000-0005-0000-0000-0000E8470000}"/>
    <cellStyle name="Normal 2 3 2 3 4 2 2 2 2" xfId="5061" xr:uid="{00000000-0005-0000-0000-0000E9470000}"/>
    <cellStyle name="Normal 2 3 2 3 4 2 2 2 2 2" xfId="13207" xr:uid="{00000000-0005-0000-0000-0000EA470000}"/>
    <cellStyle name="Normal 2 3 2 3 4 2 2 2 2 2 2" xfId="29503" xr:uid="{00000000-0005-0000-0000-0000EB470000}"/>
    <cellStyle name="Normal 2 3 2 3 4 2 2 2 2 3" xfId="21357" xr:uid="{00000000-0005-0000-0000-0000EC470000}"/>
    <cellStyle name="Normal 2 3 2 3 4 2 2 2 3" xfId="7873" xr:uid="{00000000-0005-0000-0000-0000ED470000}"/>
    <cellStyle name="Normal 2 3 2 3 4 2 2 2 3 2" xfId="16019" xr:uid="{00000000-0005-0000-0000-0000EE470000}"/>
    <cellStyle name="Normal 2 3 2 3 4 2 2 2 3 2 2" xfId="32315" xr:uid="{00000000-0005-0000-0000-0000EF470000}"/>
    <cellStyle name="Normal 2 3 2 3 4 2 2 2 3 3" xfId="24169" xr:uid="{00000000-0005-0000-0000-0000F0470000}"/>
    <cellStyle name="Normal 2 3 2 3 4 2 2 2 4" xfId="10720" xr:uid="{00000000-0005-0000-0000-0000F1470000}"/>
    <cellStyle name="Normal 2 3 2 3 4 2 2 2 4 2" xfId="27016" xr:uid="{00000000-0005-0000-0000-0000F2470000}"/>
    <cellStyle name="Normal 2 3 2 3 4 2 2 2 5" xfId="18870" xr:uid="{00000000-0005-0000-0000-0000F3470000}"/>
    <cellStyle name="Normal 2 3 2 3 4 2 2 3" xfId="3843" xr:uid="{00000000-0005-0000-0000-0000F4470000}"/>
    <cellStyle name="Normal 2 3 2 3 4 2 2 3 2" xfId="11989" xr:uid="{00000000-0005-0000-0000-0000F5470000}"/>
    <cellStyle name="Normal 2 3 2 3 4 2 2 3 2 2" xfId="28285" xr:uid="{00000000-0005-0000-0000-0000F6470000}"/>
    <cellStyle name="Normal 2 3 2 3 4 2 2 3 3" xfId="20139" xr:uid="{00000000-0005-0000-0000-0000F7470000}"/>
    <cellStyle name="Normal 2 3 2 3 4 2 2 4" xfId="6463" xr:uid="{00000000-0005-0000-0000-0000F8470000}"/>
    <cellStyle name="Normal 2 3 2 3 4 2 2 4 2" xfId="14609" xr:uid="{00000000-0005-0000-0000-0000F9470000}"/>
    <cellStyle name="Normal 2 3 2 3 4 2 2 4 2 2" xfId="30905" xr:uid="{00000000-0005-0000-0000-0000FA470000}"/>
    <cellStyle name="Normal 2 3 2 3 4 2 2 4 3" xfId="22759" xr:uid="{00000000-0005-0000-0000-0000FB470000}"/>
    <cellStyle name="Normal 2 3 2 3 4 2 2 5" xfId="9310" xr:uid="{00000000-0005-0000-0000-0000FC470000}"/>
    <cellStyle name="Normal 2 3 2 3 4 2 2 5 2" xfId="25606" xr:uid="{00000000-0005-0000-0000-0000FD470000}"/>
    <cellStyle name="Normal 2 3 2 3 4 2 2 6" xfId="17460" xr:uid="{00000000-0005-0000-0000-0000FE470000}"/>
    <cellStyle name="Normal 2 3 2 3 4 2 3" xfId="1869" xr:uid="{00000000-0005-0000-0000-0000FF470000}"/>
    <cellStyle name="Normal 2 3 2 3 4 2 3 2" xfId="4452" xr:uid="{00000000-0005-0000-0000-000000480000}"/>
    <cellStyle name="Normal 2 3 2 3 4 2 3 2 2" xfId="12598" xr:uid="{00000000-0005-0000-0000-000001480000}"/>
    <cellStyle name="Normal 2 3 2 3 4 2 3 2 2 2" xfId="28894" xr:uid="{00000000-0005-0000-0000-000002480000}"/>
    <cellStyle name="Normal 2 3 2 3 4 2 3 2 3" xfId="20748" xr:uid="{00000000-0005-0000-0000-000003480000}"/>
    <cellStyle name="Normal 2 3 2 3 4 2 3 3" xfId="7168" xr:uid="{00000000-0005-0000-0000-000004480000}"/>
    <cellStyle name="Normal 2 3 2 3 4 2 3 3 2" xfId="15314" xr:uid="{00000000-0005-0000-0000-000005480000}"/>
    <cellStyle name="Normal 2 3 2 3 4 2 3 3 2 2" xfId="31610" xr:uid="{00000000-0005-0000-0000-000006480000}"/>
    <cellStyle name="Normal 2 3 2 3 4 2 3 3 3" xfId="23464" xr:uid="{00000000-0005-0000-0000-000007480000}"/>
    <cellStyle name="Normal 2 3 2 3 4 2 3 4" xfId="10015" xr:uid="{00000000-0005-0000-0000-000008480000}"/>
    <cellStyle name="Normal 2 3 2 3 4 2 3 4 2" xfId="26311" xr:uid="{00000000-0005-0000-0000-000009480000}"/>
    <cellStyle name="Normal 2 3 2 3 4 2 3 5" xfId="18165" xr:uid="{00000000-0005-0000-0000-00000A480000}"/>
    <cellStyle name="Normal 2 3 2 3 4 2 4" xfId="3234" xr:uid="{00000000-0005-0000-0000-00000B480000}"/>
    <cellStyle name="Normal 2 3 2 3 4 2 4 2" xfId="11380" xr:uid="{00000000-0005-0000-0000-00000C480000}"/>
    <cellStyle name="Normal 2 3 2 3 4 2 4 2 2" xfId="27676" xr:uid="{00000000-0005-0000-0000-00000D480000}"/>
    <cellStyle name="Normal 2 3 2 3 4 2 4 3" xfId="19530" xr:uid="{00000000-0005-0000-0000-00000E480000}"/>
    <cellStyle name="Normal 2 3 2 3 4 2 5" xfId="5758" xr:uid="{00000000-0005-0000-0000-00000F480000}"/>
    <cellStyle name="Normal 2 3 2 3 4 2 5 2" xfId="13904" xr:uid="{00000000-0005-0000-0000-000010480000}"/>
    <cellStyle name="Normal 2 3 2 3 4 2 5 2 2" xfId="30200" xr:uid="{00000000-0005-0000-0000-000011480000}"/>
    <cellStyle name="Normal 2 3 2 3 4 2 5 3" xfId="22054" xr:uid="{00000000-0005-0000-0000-000012480000}"/>
    <cellStyle name="Normal 2 3 2 3 4 2 6" xfId="8605" xr:uid="{00000000-0005-0000-0000-000013480000}"/>
    <cellStyle name="Normal 2 3 2 3 4 2 6 2" xfId="24901" xr:uid="{00000000-0005-0000-0000-000014480000}"/>
    <cellStyle name="Normal 2 3 2 3 4 2 7" xfId="16755" xr:uid="{00000000-0005-0000-0000-000015480000}"/>
    <cellStyle name="Normal 2 3 2 3 4 3" xfId="820" xr:uid="{00000000-0005-0000-0000-000016480000}"/>
    <cellStyle name="Normal 2 3 2 3 4 3 2" xfId="2230" xr:uid="{00000000-0005-0000-0000-000017480000}"/>
    <cellStyle name="Normal 2 3 2 3 4 3 2 2" xfId="4765" xr:uid="{00000000-0005-0000-0000-000018480000}"/>
    <cellStyle name="Normal 2 3 2 3 4 3 2 2 2" xfId="12911" xr:uid="{00000000-0005-0000-0000-000019480000}"/>
    <cellStyle name="Normal 2 3 2 3 4 3 2 2 2 2" xfId="29207" xr:uid="{00000000-0005-0000-0000-00001A480000}"/>
    <cellStyle name="Normal 2 3 2 3 4 3 2 2 3" xfId="21061" xr:uid="{00000000-0005-0000-0000-00001B480000}"/>
    <cellStyle name="Normal 2 3 2 3 4 3 2 3" xfId="7529" xr:uid="{00000000-0005-0000-0000-00001C480000}"/>
    <cellStyle name="Normal 2 3 2 3 4 3 2 3 2" xfId="15675" xr:uid="{00000000-0005-0000-0000-00001D480000}"/>
    <cellStyle name="Normal 2 3 2 3 4 3 2 3 2 2" xfId="31971" xr:uid="{00000000-0005-0000-0000-00001E480000}"/>
    <cellStyle name="Normal 2 3 2 3 4 3 2 3 3" xfId="23825" xr:uid="{00000000-0005-0000-0000-00001F480000}"/>
    <cellStyle name="Normal 2 3 2 3 4 3 2 4" xfId="10376" xr:uid="{00000000-0005-0000-0000-000020480000}"/>
    <cellStyle name="Normal 2 3 2 3 4 3 2 4 2" xfId="26672" xr:uid="{00000000-0005-0000-0000-000021480000}"/>
    <cellStyle name="Normal 2 3 2 3 4 3 2 5" xfId="18526" xr:uid="{00000000-0005-0000-0000-000022480000}"/>
    <cellStyle name="Normal 2 3 2 3 4 3 3" xfId="3547" xr:uid="{00000000-0005-0000-0000-000023480000}"/>
    <cellStyle name="Normal 2 3 2 3 4 3 3 2" xfId="11693" xr:uid="{00000000-0005-0000-0000-000024480000}"/>
    <cellStyle name="Normal 2 3 2 3 4 3 3 2 2" xfId="27989" xr:uid="{00000000-0005-0000-0000-000025480000}"/>
    <cellStyle name="Normal 2 3 2 3 4 3 3 3" xfId="19843" xr:uid="{00000000-0005-0000-0000-000026480000}"/>
    <cellStyle name="Normal 2 3 2 3 4 3 4" xfId="6119" xr:uid="{00000000-0005-0000-0000-000027480000}"/>
    <cellStyle name="Normal 2 3 2 3 4 3 4 2" xfId="14265" xr:uid="{00000000-0005-0000-0000-000028480000}"/>
    <cellStyle name="Normal 2 3 2 3 4 3 4 2 2" xfId="30561" xr:uid="{00000000-0005-0000-0000-000029480000}"/>
    <cellStyle name="Normal 2 3 2 3 4 3 4 3" xfId="22415" xr:uid="{00000000-0005-0000-0000-00002A480000}"/>
    <cellStyle name="Normal 2 3 2 3 4 3 5" xfId="8966" xr:uid="{00000000-0005-0000-0000-00002B480000}"/>
    <cellStyle name="Normal 2 3 2 3 4 3 5 2" xfId="25262" xr:uid="{00000000-0005-0000-0000-00002C480000}"/>
    <cellStyle name="Normal 2 3 2 3 4 3 6" xfId="17116" xr:uid="{00000000-0005-0000-0000-00002D480000}"/>
    <cellStyle name="Normal 2 3 2 3 4 4" xfId="1525" xr:uid="{00000000-0005-0000-0000-00002E480000}"/>
    <cellStyle name="Normal 2 3 2 3 4 4 2" xfId="4156" xr:uid="{00000000-0005-0000-0000-00002F480000}"/>
    <cellStyle name="Normal 2 3 2 3 4 4 2 2" xfId="12302" xr:uid="{00000000-0005-0000-0000-000030480000}"/>
    <cellStyle name="Normal 2 3 2 3 4 4 2 2 2" xfId="28598" xr:uid="{00000000-0005-0000-0000-000031480000}"/>
    <cellStyle name="Normal 2 3 2 3 4 4 2 3" xfId="20452" xr:uid="{00000000-0005-0000-0000-000032480000}"/>
    <cellStyle name="Normal 2 3 2 3 4 4 3" xfId="6824" xr:uid="{00000000-0005-0000-0000-000033480000}"/>
    <cellStyle name="Normal 2 3 2 3 4 4 3 2" xfId="14970" xr:uid="{00000000-0005-0000-0000-000034480000}"/>
    <cellStyle name="Normal 2 3 2 3 4 4 3 2 2" xfId="31266" xr:uid="{00000000-0005-0000-0000-000035480000}"/>
    <cellStyle name="Normal 2 3 2 3 4 4 3 3" xfId="23120" xr:uid="{00000000-0005-0000-0000-000036480000}"/>
    <cellStyle name="Normal 2 3 2 3 4 4 4" xfId="9671" xr:uid="{00000000-0005-0000-0000-000037480000}"/>
    <cellStyle name="Normal 2 3 2 3 4 4 4 2" xfId="25967" xr:uid="{00000000-0005-0000-0000-000038480000}"/>
    <cellStyle name="Normal 2 3 2 3 4 4 5" xfId="17821" xr:uid="{00000000-0005-0000-0000-000039480000}"/>
    <cellStyle name="Normal 2 3 2 3 4 5" xfId="2938" xr:uid="{00000000-0005-0000-0000-00003A480000}"/>
    <cellStyle name="Normal 2 3 2 3 4 5 2" xfId="11084" xr:uid="{00000000-0005-0000-0000-00003B480000}"/>
    <cellStyle name="Normal 2 3 2 3 4 5 2 2" xfId="27380" xr:uid="{00000000-0005-0000-0000-00003C480000}"/>
    <cellStyle name="Normal 2 3 2 3 4 5 3" xfId="19234" xr:uid="{00000000-0005-0000-0000-00003D480000}"/>
    <cellStyle name="Normal 2 3 2 3 4 6" xfId="5414" xr:uid="{00000000-0005-0000-0000-00003E480000}"/>
    <cellStyle name="Normal 2 3 2 3 4 6 2" xfId="13560" xr:uid="{00000000-0005-0000-0000-00003F480000}"/>
    <cellStyle name="Normal 2 3 2 3 4 6 2 2" xfId="29856" xr:uid="{00000000-0005-0000-0000-000040480000}"/>
    <cellStyle name="Normal 2 3 2 3 4 6 3" xfId="21710" xr:uid="{00000000-0005-0000-0000-000041480000}"/>
    <cellStyle name="Normal 2 3 2 3 4 7" xfId="8261" xr:uid="{00000000-0005-0000-0000-000042480000}"/>
    <cellStyle name="Normal 2 3 2 3 4 7 2" xfId="24557" xr:uid="{00000000-0005-0000-0000-000043480000}"/>
    <cellStyle name="Normal 2 3 2 3 4 8" xfId="16411" xr:uid="{00000000-0005-0000-0000-000044480000}"/>
    <cellStyle name="Normal 2 3 2 3 5" xfId="201" xr:uid="{00000000-0005-0000-0000-000045480000}"/>
    <cellStyle name="Normal 2 3 2 3 5 2" xfId="545" xr:uid="{00000000-0005-0000-0000-000046480000}"/>
    <cellStyle name="Normal 2 3 2 3 5 2 2" xfId="1251" xr:uid="{00000000-0005-0000-0000-000047480000}"/>
    <cellStyle name="Normal 2 3 2 3 5 2 2 2" xfId="2661" xr:uid="{00000000-0005-0000-0000-000048480000}"/>
    <cellStyle name="Normal 2 3 2 3 5 2 2 2 2" xfId="5135" xr:uid="{00000000-0005-0000-0000-000049480000}"/>
    <cellStyle name="Normal 2 3 2 3 5 2 2 2 2 2" xfId="13281" xr:uid="{00000000-0005-0000-0000-00004A480000}"/>
    <cellStyle name="Normal 2 3 2 3 5 2 2 2 2 2 2" xfId="29577" xr:uid="{00000000-0005-0000-0000-00004B480000}"/>
    <cellStyle name="Normal 2 3 2 3 5 2 2 2 2 3" xfId="21431" xr:uid="{00000000-0005-0000-0000-00004C480000}"/>
    <cellStyle name="Normal 2 3 2 3 5 2 2 2 3" xfId="7960" xr:uid="{00000000-0005-0000-0000-00004D480000}"/>
    <cellStyle name="Normal 2 3 2 3 5 2 2 2 3 2" xfId="16106" xr:uid="{00000000-0005-0000-0000-00004E480000}"/>
    <cellStyle name="Normal 2 3 2 3 5 2 2 2 3 2 2" xfId="32402" xr:uid="{00000000-0005-0000-0000-00004F480000}"/>
    <cellStyle name="Normal 2 3 2 3 5 2 2 2 3 3" xfId="24256" xr:uid="{00000000-0005-0000-0000-000050480000}"/>
    <cellStyle name="Normal 2 3 2 3 5 2 2 2 4" xfId="10807" xr:uid="{00000000-0005-0000-0000-000051480000}"/>
    <cellStyle name="Normal 2 3 2 3 5 2 2 2 4 2" xfId="27103" xr:uid="{00000000-0005-0000-0000-000052480000}"/>
    <cellStyle name="Normal 2 3 2 3 5 2 2 2 5" xfId="18957" xr:uid="{00000000-0005-0000-0000-000053480000}"/>
    <cellStyle name="Normal 2 3 2 3 5 2 2 3" xfId="3917" xr:uid="{00000000-0005-0000-0000-000054480000}"/>
    <cellStyle name="Normal 2 3 2 3 5 2 2 3 2" xfId="12063" xr:uid="{00000000-0005-0000-0000-000055480000}"/>
    <cellStyle name="Normal 2 3 2 3 5 2 2 3 2 2" xfId="28359" xr:uid="{00000000-0005-0000-0000-000056480000}"/>
    <cellStyle name="Normal 2 3 2 3 5 2 2 3 3" xfId="20213" xr:uid="{00000000-0005-0000-0000-000057480000}"/>
    <cellStyle name="Normal 2 3 2 3 5 2 2 4" xfId="6550" xr:uid="{00000000-0005-0000-0000-000058480000}"/>
    <cellStyle name="Normal 2 3 2 3 5 2 2 4 2" xfId="14696" xr:uid="{00000000-0005-0000-0000-000059480000}"/>
    <cellStyle name="Normal 2 3 2 3 5 2 2 4 2 2" xfId="30992" xr:uid="{00000000-0005-0000-0000-00005A480000}"/>
    <cellStyle name="Normal 2 3 2 3 5 2 2 4 3" xfId="22846" xr:uid="{00000000-0005-0000-0000-00005B480000}"/>
    <cellStyle name="Normal 2 3 2 3 5 2 2 5" xfId="9397" xr:uid="{00000000-0005-0000-0000-00005C480000}"/>
    <cellStyle name="Normal 2 3 2 3 5 2 2 5 2" xfId="25693" xr:uid="{00000000-0005-0000-0000-00005D480000}"/>
    <cellStyle name="Normal 2 3 2 3 5 2 2 6" xfId="17547" xr:uid="{00000000-0005-0000-0000-00005E480000}"/>
    <cellStyle name="Normal 2 3 2 3 5 2 3" xfId="1956" xr:uid="{00000000-0005-0000-0000-00005F480000}"/>
    <cellStyle name="Normal 2 3 2 3 5 2 3 2" xfId="4526" xr:uid="{00000000-0005-0000-0000-000060480000}"/>
    <cellStyle name="Normal 2 3 2 3 5 2 3 2 2" xfId="12672" xr:uid="{00000000-0005-0000-0000-000061480000}"/>
    <cellStyle name="Normal 2 3 2 3 5 2 3 2 2 2" xfId="28968" xr:uid="{00000000-0005-0000-0000-000062480000}"/>
    <cellStyle name="Normal 2 3 2 3 5 2 3 2 3" xfId="20822" xr:uid="{00000000-0005-0000-0000-000063480000}"/>
    <cellStyle name="Normal 2 3 2 3 5 2 3 3" xfId="7255" xr:uid="{00000000-0005-0000-0000-000064480000}"/>
    <cellStyle name="Normal 2 3 2 3 5 2 3 3 2" xfId="15401" xr:uid="{00000000-0005-0000-0000-000065480000}"/>
    <cellStyle name="Normal 2 3 2 3 5 2 3 3 2 2" xfId="31697" xr:uid="{00000000-0005-0000-0000-000066480000}"/>
    <cellStyle name="Normal 2 3 2 3 5 2 3 3 3" xfId="23551" xr:uid="{00000000-0005-0000-0000-000067480000}"/>
    <cellStyle name="Normal 2 3 2 3 5 2 3 4" xfId="10102" xr:uid="{00000000-0005-0000-0000-000068480000}"/>
    <cellStyle name="Normal 2 3 2 3 5 2 3 4 2" xfId="26398" xr:uid="{00000000-0005-0000-0000-000069480000}"/>
    <cellStyle name="Normal 2 3 2 3 5 2 3 5" xfId="18252" xr:uid="{00000000-0005-0000-0000-00006A480000}"/>
    <cellStyle name="Normal 2 3 2 3 5 2 4" xfId="3308" xr:uid="{00000000-0005-0000-0000-00006B480000}"/>
    <cellStyle name="Normal 2 3 2 3 5 2 4 2" xfId="11454" xr:uid="{00000000-0005-0000-0000-00006C480000}"/>
    <cellStyle name="Normal 2 3 2 3 5 2 4 2 2" xfId="27750" xr:uid="{00000000-0005-0000-0000-00006D480000}"/>
    <cellStyle name="Normal 2 3 2 3 5 2 4 3" xfId="19604" xr:uid="{00000000-0005-0000-0000-00006E480000}"/>
    <cellStyle name="Normal 2 3 2 3 5 2 5" xfId="5845" xr:uid="{00000000-0005-0000-0000-00006F480000}"/>
    <cellStyle name="Normal 2 3 2 3 5 2 5 2" xfId="13991" xr:uid="{00000000-0005-0000-0000-000070480000}"/>
    <cellStyle name="Normal 2 3 2 3 5 2 5 2 2" xfId="30287" xr:uid="{00000000-0005-0000-0000-000071480000}"/>
    <cellStyle name="Normal 2 3 2 3 5 2 5 3" xfId="22141" xr:uid="{00000000-0005-0000-0000-000072480000}"/>
    <cellStyle name="Normal 2 3 2 3 5 2 6" xfId="8692" xr:uid="{00000000-0005-0000-0000-000073480000}"/>
    <cellStyle name="Normal 2 3 2 3 5 2 6 2" xfId="24988" xr:uid="{00000000-0005-0000-0000-000074480000}"/>
    <cellStyle name="Normal 2 3 2 3 5 2 7" xfId="16842" xr:uid="{00000000-0005-0000-0000-000075480000}"/>
    <cellStyle name="Normal 2 3 2 3 5 3" xfId="907" xr:uid="{00000000-0005-0000-0000-000076480000}"/>
    <cellStyle name="Normal 2 3 2 3 5 3 2" xfId="2317" xr:uid="{00000000-0005-0000-0000-000077480000}"/>
    <cellStyle name="Normal 2 3 2 3 5 3 2 2" xfId="4839" xr:uid="{00000000-0005-0000-0000-000078480000}"/>
    <cellStyle name="Normal 2 3 2 3 5 3 2 2 2" xfId="12985" xr:uid="{00000000-0005-0000-0000-000079480000}"/>
    <cellStyle name="Normal 2 3 2 3 5 3 2 2 2 2" xfId="29281" xr:uid="{00000000-0005-0000-0000-00007A480000}"/>
    <cellStyle name="Normal 2 3 2 3 5 3 2 2 3" xfId="21135" xr:uid="{00000000-0005-0000-0000-00007B480000}"/>
    <cellStyle name="Normal 2 3 2 3 5 3 2 3" xfId="7616" xr:uid="{00000000-0005-0000-0000-00007C480000}"/>
    <cellStyle name="Normal 2 3 2 3 5 3 2 3 2" xfId="15762" xr:uid="{00000000-0005-0000-0000-00007D480000}"/>
    <cellStyle name="Normal 2 3 2 3 5 3 2 3 2 2" xfId="32058" xr:uid="{00000000-0005-0000-0000-00007E480000}"/>
    <cellStyle name="Normal 2 3 2 3 5 3 2 3 3" xfId="23912" xr:uid="{00000000-0005-0000-0000-00007F480000}"/>
    <cellStyle name="Normal 2 3 2 3 5 3 2 4" xfId="10463" xr:uid="{00000000-0005-0000-0000-000080480000}"/>
    <cellStyle name="Normal 2 3 2 3 5 3 2 4 2" xfId="26759" xr:uid="{00000000-0005-0000-0000-000081480000}"/>
    <cellStyle name="Normal 2 3 2 3 5 3 2 5" xfId="18613" xr:uid="{00000000-0005-0000-0000-000082480000}"/>
    <cellStyle name="Normal 2 3 2 3 5 3 3" xfId="3621" xr:uid="{00000000-0005-0000-0000-000083480000}"/>
    <cellStyle name="Normal 2 3 2 3 5 3 3 2" xfId="11767" xr:uid="{00000000-0005-0000-0000-000084480000}"/>
    <cellStyle name="Normal 2 3 2 3 5 3 3 2 2" xfId="28063" xr:uid="{00000000-0005-0000-0000-000085480000}"/>
    <cellStyle name="Normal 2 3 2 3 5 3 3 3" xfId="19917" xr:uid="{00000000-0005-0000-0000-000086480000}"/>
    <cellStyle name="Normal 2 3 2 3 5 3 4" xfId="6206" xr:uid="{00000000-0005-0000-0000-000087480000}"/>
    <cellStyle name="Normal 2 3 2 3 5 3 4 2" xfId="14352" xr:uid="{00000000-0005-0000-0000-000088480000}"/>
    <cellStyle name="Normal 2 3 2 3 5 3 4 2 2" xfId="30648" xr:uid="{00000000-0005-0000-0000-000089480000}"/>
    <cellStyle name="Normal 2 3 2 3 5 3 4 3" xfId="22502" xr:uid="{00000000-0005-0000-0000-00008A480000}"/>
    <cellStyle name="Normal 2 3 2 3 5 3 5" xfId="9053" xr:uid="{00000000-0005-0000-0000-00008B480000}"/>
    <cellStyle name="Normal 2 3 2 3 5 3 5 2" xfId="25349" xr:uid="{00000000-0005-0000-0000-00008C480000}"/>
    <cellStyle name="Normal 2 3 2 3 5 3 6" xfId="17203" xr:uid="{00000000-0005-0000-0000-00008D480000}"/>
    <cellStyle name="Normal 2 3 2 3 5 4" xfId="1612" xr:uid="{00000000-0005-0000-0000-00008E480000}"/>
    <cellStyle name="Normal 2 3 2 3 5 4 2" xfId="4230" xr:uid="{00000000-0005-0000-0000-00008F480000}"/>
    <cellStyle name="Normal 2 3 2 3 5 4 2 2" xfId="12376" xr:uid="{00000000-0005-0000-0000-000090480000}"/>
    <cellStyle name="Normal 2 3 2 3 5 4 2 2 2" xfId="28672" xr:uid="{00000000-0005-0000-0000-000091480000}"/>
    <cellStyle name="Normal 2 3 2 3 5 4 2 3" xfId="20526" xr:uid="{00000000-0005-0000-0000-000092480000}"/>
    <cellStyle name="Normal 2 3 2 3 5 4 3" xfId="6911" xr:uid="{00000000-0005-0000-0000-000093480000}"/>
    <cellStyle name="Normal 2 3 2 3 5 4 3 2" xfId="15057" xr:uid="{00000000-0005-0000-0000-000094480000}"/>
    <cellStyle name="Normal 2 3 2 3 5 4 3 2 2" xfId="31353" xr:uid="{00000000-0005-0000-0000-000095480000}"/>
    <cellStyle name="Normal 2 3 2 3 5 4 3 3" xfId="23207" xr:uid="{00000000-0005-0000-0000-000096480000}"/>
    <cellStyle name="Normal 2 3 2 3 5 4 4" xfId="9758" xr:uid="{00000000-0005-0000-0000-000097480000}"/>
    <cellStyle name="Normal 2 3 2 3 5 4 4 2" xfId="26054" xr:uid="{00000000-0005-0000-0000-000098480000}"/>
    <cellStyle name="Normal 2 3 2 3 5 4 5" xfId="17908" xr:uid="{00000000-0005-0000-0000-000099480000}"/>
    <cellStyle name="Normal 2 3 2 3 5 5" xfId="3012" xr:uid="{00000000-0005-0000-0000-00009A480000}"/>
    <cellStyle name="Normal 2 3 2 3 5 5 2" xfId="11158" xr:uid="{00000000-0005-0000-0000-00009B480000}"/>
    <cellStyle name="Normal 2 3 2 3 5 5 2 2" xfId="27454" xr:uid="{00000000-0005-0000-0000-00009C480000}"/>
    <cellStyle name="Normal 2 3 2 3 5 5 3" xfId="19308" xr:uid="{00000000-0005-0000-0000-00009D480000}"/>
    <cellStyle name="Normal 2 3 2 3 5 6" xfId="5501" xr:uid="{00000000-0005-0000-0000-00009E480000}"/>
    <cellStyle name="Normal 2 3 2 3 5 6 2" xfId="13647" xr:uid="{00000000-0005-0000-0000-00009F480000}"/>
    <cellStyle name="Normal 2 3 2 3 5 6 2 2" xfId="29943" xr:uid="{00000000-0005-0000-0000-0000A0480000}"/>
    <cellStyle name="Normal 2 3 2 3 5 6 3" xfId="21797" xr:uid="{00000000-0005-0000-0000-0000A1480000}"/>
    <cellStyle name="Normal 2 3 2 3 5 7" xfId="8348" xr:uid="{00000000-0005-0000-0000-0000A2480000}"/>
    <cellStyle name="Normal 2 3 2 3 5 7 2" xfId="24644" xr:uid="{00000000-0005-0000-0000-0000A3480000}"/>
    <cellStyle name="Normal 2 3 2 3 5 8" xfId="16498" xr:uid="{00000000-0005-0000-0000-0000A4480000}"/>
    <cellStyle name="Normal 2 3 2 3 6" xfId="278" xr:uid="{00000000-0005-0000-0000-0000A5480000}"/>
    <cellStyle name="Normal 2 3 2 3 6 2" xfId="622" xr:uid="{00000000-0005-0000-0000-0000A6480000}"/>
    <cellStyle name="Normal 2 3 2 3 6 2 2" xfId="1328" xr:uid="{00000000-0005-0000-0000-0000A7480000}"/>
    <cellStyle name="Normal 2 3 2 3 6 2 2 2" xfId="2738" xr:uid="{00000000-0005-0000-0000-0000A8480000}"/>
    <cellStyle name="Normal 2 3 2 3 6 2 2 2 2" xfId="5209" xr:uid="{00000000-0005-0000-0000-0000A9480000}"/>
    <cellStyle name="Normal 2 3 2 3 6 2 2 2 2 2" xfId="13355" xr:uid="{00000000-0005-0000-0000-0000AA480000}"/>
    <cellStyle name="Normal 2 3 2 3 6 2 2 2 2 2 2" xfId="29651" xr:uid="{00000000-0005-0000-0000-0000AB480000}"/>
    <cellStyle name="Normal 2 3 2 3 6 2 2 2 2 3" xfId="21505" xr:uid="{00000000-0005-0000-0000-0000AC480000}"/>
    <cellStyle name="Normal 2 3 2 3 6 2 2 2 3" xfId="8037" xr:uid="{00000000-0005-0000-0000-0000AD480000}"/>
    <cellStyle name="Normal 2 3 2 3 6 2 2 2 3 2" xfId="16183" xr:uid="{00000000-0005-0000-0000-0000AE480000}"/>
    <cellStyle name="Normal 2 3 2 3 6 2 2 2 3 2 2" xfId="32479" xr:uid="{00000000-0005-0000-0000-0000AF480000}"/>
    <cellStyle name="Normal 2 3 2 3 6 2 2 2 3 3" xfId="24333" xr:uid="{00000000-0005-0000-0000-0000B0480000}"/>
    <cellStyle name="Normal 2 3 2 3 6 2 2 2 4" xfId="10884" xr:uid="{00000000-0005-0000-0000-0000B1480000}"/>
    <cellStyle name="Normal 2 3 2 3 6 2 2 2 4 2" xfId="27180" xr:uid="{00000000-0005-0000-0000-0000B2480000}"/>
    <cellStyle name="Normal 2 3 2 3 6 2 2 2 5" xfId="19034" xr:uid="{00000000-0005-0000-0000-0000B3480000}"/>
    <cellStyle name="Normal 2 3 2 3 6 2 2 3" xfId="3991" xr:uid="{00000000-0005-0000-0000-0000B4480000}"/>
    <cellStyle name="Normal 2 3 2 3 6 2 2 3 2" xfId="12137" xr:uid="{00000000-0005-0000-0000-0000B5480000}"/>
    <cellStyle name="Normal 2 3 2 3 6 2 2 3 2 2" xfId="28433" xr:uid="{00000000-0005-0000-0000-0000B6480000}"/>
    <cellStyle name="Normal 2 3 2 3 6 2 2 3 3" xfId="20287" xr:uid="{00000000-0005-0000-0000-0000B7480000}"/>
    <cellStyle name="Normal 2 3 2 3 6 2 2 4" xfId="6627" xr:uid="{00000000-0005-0000-0000-0000B8480000}"/>
    <cellStyle name="Normal 2 3 2 3 6 2 2 4 2" xfId="14773" xr:uid="{00000000-0005-0000-0000-0000B9480000}"/>
    <cellStyle name="Normal 2 3 2 3 6 2 2 4 2 2" xfId="31069" xr:uid="{00000000-0005-0000-0000-0000BA480000}"/>
    <cellStyle name="Normal 2 3 2 3 6 2 2 4 3" xfId="22923" xr:uid="{00000000-0005-0000-0000-0000BB480000}"/>
    <cellStyle name="Normal 2 3 2 3 6 2 2 5" xfId="9474" xr:uid="{00000000-0005-0000-0000-0000BC480000}"/>
    <cellStyle name="Normal 2 3 2 3 6 2 2 5 2" xfId="25770" xr:uid="{00000000-0005-0000-0000-0000BD480000}"/>
    <cellStyle name="Normal 2 3 2 3 6 2 2 6" xfId="17624" xr:uid="{00000000-0005-0000-0000-0000BE480000}"/>
    <cellStyle name="Normal 2 3 2 3 6 2 3" xfId="2033" xr:uid="{00000000-0005-0000-0000-0000BF480000}"/>
    <cellStyle name="Normal 2 3 2 3 6 2 3 2" xfId="4600" xr:uid="{00000000-0005-0000-0000-0000C0480000}"/>
    <cellStyle name="Normal 2 3 2 3 6 2 3 2 2" xfId="12746" xr:uid="{00000000-0005-0000-0000-0000C1480000}"/>
    <cellStyle name="Normal 2 3 2 3 6 2 3 2 2 2" xfId="29042" xr:uid="{00000000-0005-0000-0000-0000C2480000}"/>
    <cellStyle name="Normal 2 3 2 3 6 2 3 2 3" xfId="20896" xr:uid="{00000000-0005-0000-0000-0000C3480000}"/>
    <cellStyle name="Normal 2 3 2 3 6 2 3 3" xfId="7332" xr:uid="{00000000-0005-0000-0000-0000C4480000}"/>
    <cellStyle name="Normal 2 3 2 3 6 2 3 3 2" xfId="15478" xr:uid="{00000000-0005-0000-0000-0000C5480000}"/>
    <cellStyle name="Normal 2 3 2 3 6 2 3 3 2 2" xfId="31774" xr:uid="{00000000-0005-0000-0000-0000C6480000}"/>
    <cellStyle name="Normal 2 3 2 3 6 2 3 3 3" xfId="23628" xr:uid="{00000000-0005-0000-0000-0000C7480000}"/>
    <cellStyle name="Normal 2 3 2 3 6 2 3 4" xfId="10179" xr:uid="{00000000-0005-0000-0000-0000C8480000}"/>
    <cellStyle name="Normal 2 3 2 3 6 2 3 4 2" xfId="26475" xr:uid="{00000000-0005-0000-0000-0000C9480000}"/>
    <cellStyle name="Normal 2 3 2 3 6 2 3 5" xfId="18329" xr:uid="{00000000-0005-0000-0000-0000CA480000}"/>
    <cellStyle name="Normal 2 3 2 3 6 2 4" xfId="3382" xr:uid="{00000000-0005-0000-0000-0000CB480000}"/>
    <cellStyle name="Normal 2 3 2 3 6 2 4 2" xfId="11528" xr:uid="{00000000-0005-0000-0000-0000CC480000}"/>
    <cellStyle name="Normal 2 3 2 3 6 2 4 2 2" xfId="27824" xr:uid="{00000000-0005-0000-0000-0000CD480000}"/>
    <cellStyle name="Normal 2 3 2 3 6 2 4 3" xfId="19678" xr:uid="{00000000-0005-0000-0000-0000CE480000}"/>
    <cellStyle name="Normal 2 3 2 3 6 2 5" xfId="5922" xr:uid="{00000000-0005-0000-0000-0000CF480000}"/>
    <cellStyle name="Normal 2 3 2 3 6 2 5 2" xfId="14068" xr:uid="{00000000-0005-0000-0000-0000D0480000}"/>
    <cellStyle name="Normal 2 3 2 3 6 2 5 2 2" xfId="30364" xr:uid="{00000000-0005-0000-0000-0000D1480000}"/>
    <cellStyle name="Normal 2 3 2 3 6 2 5 3" xfId="22218" xr:uid="{00000000-0005-0000-0000-0000D2480000}"/>
    <cellStyle name="Normal 2 3 2 3 6 2 6" xfId="8769" xr:uid="{00000000-0005-0000-0000-0000D3480000}"/>
    <cellStyle name="Normal 2 3 2 3 6 2 6 2" xfId="25065" xr:uid="{00000000-0005-0000-0000-0000D4480000}"/>
    <cellStyle name="Normal 2 3 2 3 6 2 7" xfId="16919" xr:uid="{00000000-0005-0000-0000-0000D5480000}"/>
    <cellStyle name="Normal 2 3 2 3 6 3" xfId="984" xr:uid="{00000000-0005-0000-0000-0000D6480000}"/>
    <cellStyle name="Normal 2 3 2 3 6 3 2" xfId="2394" xr:uid="{00000000-0005-0000-0000-0000D7480000}"/>
    <cellStyle name="Normal 2 3 2 3 6 3 2 2" xfId="4913" xr:uid="{00000000-0005-0000-0000-0000D8480000}"/>
    <cellStyle name="Normal 2 3 2 3 6 3 2 2 2" xfId="13059" xr:uid="{00000000-0005-0000-0000-0000D9480000}"/>
    <cellStyle name="Normal 2 3 2 3 6 3 2 2 2 2" xfId="29355" xr:uid="{00000000-0005-0000-0000-0000DA480000}"/>
    <cellStyle name="Normal 2 3 2 3 6 3 2 2 3" xfId="21209" xr:uid="{00000000-0005-0000-0000-0000DB480000}"/>
    <cellStyle name="Normal 2 3 2 3 6 3 2 3" xfId="7693" xr:uid="{00000000-0005-0000-0000-0000DC480000}"/>
    <cellStyle name="Normal 2 3 2 3 6 3 2 3 2" xfId="15839" xr:uid="{00000000-0005-0000-0000-0000DD480000}"/>
    <cellStyle name="Normal 2 3 2 3 6 3 2 3 2 2" xfId="32135" xr:uid="{00000000-0005-0000-0000-0000DE480000}"/>
    <cellStyle name="Normal 2 3 2 3 6 3 2 3 3" xfId="23989" xr:uid="{00000000-0005-0000-0000-0000DF480000}"/>
    <cellStyle name="Normal 2 3 2 3 6 3 2 4" xfId="10540" xr:uid="{00000000-0005-0000-0000-0000E0480000}"/>
    <cellStyle name="Normal 2 3 2 3 6 3 2 4 2" xfId="26836" xr:uid="{00000000-0005-0000-0000-0000E1480000}"/>
    <cellStyle name="Normal 2 3 2 3 6 3 2 5" xfId="18690" xr:uid="{00000000-0005-0000-0000-0000E2480000}"/>
    <cellStyle name="Normal 2 3 2 3 6 3 3" xfId="3695" xr:uid="{00000000-0005-0000-0000-0000E3480000}"/>
    <cellStyle name="Normal 2 3 2 3 6 3 3 2" xfId="11841" xr:uid="{00000000-0005-0000-0000-0000E4480000}"/>
    <cellStyle name="Normal 2 3 2 3 6 3 3 2 2" xfId="28137" xr:uid="{00000000-0005-0000-0000-0000E5480000}"/>
    <cellStyle name="Normal 2 3 2 3 6 3 3 3" xfId="19991" xr:uid="{00000000-0005-0000-0000-0000E6480000}"/>
    <cellStyle name="Normal 2 3 2 3 6 3 4" xfId="6283" xr:uid="{00000000-0005-0000-0000-0000E7480000}"/>
    <cellStyle name="Normal 2 3 2 3 6 3 4 2" xfId="14429" xr:uid="{00000000-0005-0000-0000-0000E8480000}"/>
    <cellStyle name="Normal 2 3 2 3 6 3 4 2 2" xfId="30725" xr:uid="{00000000-0005-0000-0000-0000E9480000}"/>
    <cellStyle name="Normal 2 3 2 3 6 3 4 3" xfId="22579" xr:uid="{00000000-0005-0000-0000-0000EA480000}"/>
    <cellStyle name="Normal 2 3 2 3 6 3 5" xfId="9130" xr:uid="{00000000-0005-0000-0000-0000EB480000}"/>
    <cellStyle name="Normal 2 3 2 3 6 3 5 2" xfId="25426" xr:uid="{00000000-0005-0000-0000-0000EC480000}"/>
    <cellStyle name="Normal 2 3 2 3 6 3 6" xfId="17280" xr:uid="{00000000-0005-0000-0000-0000ED480000}"/>
    <cellStyle name="Normal 2 3 2 3 6 4" xfId="1689" xr:uid="{00000000-0005-0000-0000-0000EE480000}"/>
    <cellStyle name="Normal 2 3 2 3 6 4 2" xfId="4304" xr:uid="{00000000-0005-0000-0000-0000EF480000}"/>
    <cellStyle name="Normal 2 3 2 3 6 4 2 2" xfId="12450" xr:uid="{00000000-0005-0000-0000-0000F0480000}"/>
    <cellStyle name="Normal 2 3 2 3 6 4 2 2 2" xfId="28746" xr:uid="{00000000-0005-0000-0000-0000F1480000}"/>
    <cellStyle name="Normal 2 3 2 3 6 4 2 3" xfId="20600" xr:uid="{00000000-0005-0000-0000-0000F2480000}"/>
    <cellStyle name="Normal 2 3 2 3 6 4 3" xfId="6988" xr:uid="{00000000-0005-0000-0000-0000F3480000}"/>
    <cellStyle name="Normal 2 3 2 3 6 4 3 2" xfId="15134" xr:uid="{00000000-0005-0000-0000-0000F4480000}"/>
    <cellStyle name="Normal 2 3 2 3 6 4 3 2 2" xfId="31430" xr:uid="{00000000-0005-0000-0000-0000F5480000}"/>
    <cellStyle name="Normal 2 3 2 3 6 4 3 3" xfId="23284" xr:uid="{00000000-0005-0000-0000-0000F6480000}"/>
    <cellStyle name="Normal 2 3 2 3 6 4 4" xfId="9835" xr:uid="{00000000-0005-0000-0000-0000F7480000}"/>
    <cellStyle name="Normal 2 3 2 3 6 4 4 2" xfId="26131" xr:uid="{00000000-0005-0000-0000-0000F8480000}"/>
    <cellStyle name="Normal 2 3 2 3 6 4 5" xfId="17985" xr:uid="{00000000-0005-0000-0000-0000F9480000}"/>
    <cellStyle name="Normal 2 3 2 3 6 5" xfId="3086" xr:uid="{00000000-0005-0000-0000-0000FA480000}"/>
    <cellStyle name="Normal 2 3 2 3 6 5 2" xfId="11232" xr:uid="{00000000-0005-0000-0000-0000FB480000}"/>
    <cellStyle name="Normal 2 3 2 3 6 5 2 2" xfId="27528" xr:uid="{00000000-0005-0000-0000-0000FC480000}"/>
    <cellStyle name="Normal 2 3 2 3 6 5 3" xfId="19382" xr:uid="{00000000-0005-0000-0000-0000FD480000}"/>
    <cellStyle name="Normal 2 3 2 3 6 6" xfId="5578" xr:uid="{00000000-0005-0000-0000-0000FE480000}"/>
    <cellStyle name="Normal 2 3 2 3 6 6 2" xfId="13724" xr:uid="{00000000-0005-0000-0000-0000FF480000}"/>
    <cellStyle name="Normal 2 3 2 3 6 6 2 2" xfId="30020" xr:uid="{00000000-0005-0000-0000-000000490000}"/>
    <cellStyle name="Normal 2 3 2 3 6 6 3" xfId="21874" xr:uid="{00000000-0005-0000-0000-000001490000}"/>
    <cellStyle name="Normal 2 3 2 3 6 7" xfId="8425" xr:uid="{00000000-0005-0000-0000-000002490000}"/>
    <cellStyle name="Normal 2 3 2 3 6 7 2" xfId="24721" xr:uid="{00000000-0005-0000-0000-000003490000}"/>
    <cellStyle name="Normal 2 3 2 3 6 8" xfId="16575" xr:uid="{00000000-0005-0000-0000-000004490000}"/>
    <cellStyle name="Normal 2 3 2 3 7" xfId="368" xr:uid="{00000000-0005-0000-0000-000005490000}"/>
    <cellStyle name="Normal 2 3 2 3 7 2" xfId="1074" xr:uid="{00000000-0005-0000-0000-000006490000}"/>
    <cellStyle name="Normal 2 3 2 3 7 2 2" xfId="2484" xr:uid="{00000000-0005-0000-0000-000007490000}"/>
    <cellStyle name="Normal 2 3 2 3 7 2 2 2" xfId="4987" xr:uid="{00000000-0005-0000-0000-000008490000}"/>
    <cellStyle name="Normal 2 3 2 3 7 2 2 2 2" xfId="13133" xr:uid="{00000000-0005-0000-0000-000009490000}"/>
    <cellStyle name="Normal 2 3 2 3 7 2 2 2 2 2" xfId="29429" xr:uid="{00000000-0005-0000-0000-00000A490000}"/>
    <cellStyle name="Normal 2 3 2 3 7 2 2 2 3" xfId="21283" xr:uid="{00000000-0005-0000-0000-00000B490000}"/>
    <cellStyle name="Normal 2 3 2 3 7 2 2 3" xfId="7783" xr:uid="{00000000-0005-0000-0000-00000C490000}"/>
    <cellStyle name="Normal 2 3 2 3 7 2 2 3 2" xfId="15929" xr:uid="{00000000-0005-0000-0000-00000D490000}"/>
    <cellStyle name="Normal 2 3 2 3 7 2 2 3 2 2" xfId="32225" xr:uid="{00000000-0005-0000-0000-00000E490000}"/>
    <cellStyle name="Normal 2 3 2 3 7 2 2 3 3" xfId="24079" xr:uid="{00000000-0005-0000-0000-00000F490000}"/>
    <cellStyle name="Normal 2 3 2 3 7 2 2 4" xfId="10630" xr:uid="{00000000-0005-0000-0000-000010490000}"/>
    <cellStyle name="Normal 2 3 2 3 7 2 2 4 2" xfId="26926" xr:uid="{00000000-0005-0000-0000-000011490000}"/>
    <cellStyle name="Normal 2 3 2 3 7 2 2 5" xfId="18780" xr:uid="{00000000-0005-0000-0000-000012490000}"/>
    <cellStyle name="Normal 2 3 2 3 7 2 3" xfId="3769" xr:uid="{00000000-0005-0000-0000-000013490000}"/>
    <cellStyle name="Normal 2 3 2 3 7 2 3 2" xfId="11915" xr:uid="{00000000-0005-0000-0000-000014490000}"/>
    <cellStyle name="Normal 2 3 2 3 7 2 3 2 2" xfId="28211" xr:uid="{00000000-0005-0000-0000-000015490000}"/>
    <cellStyle name="Normal 2 3 2 3 7 2 3 3" xfId="20065" xr:uid="{00000000-0005-0000-0000-000016490000}"/>
    <cellStyle name="Normal 2 3 2 3 7 2 4" xfId="6373" xr:uid="{00000000-0005-0000-0000-000017490000}"/>
    <cellStyle name="Normal 2 3 2 3 7 2 4 2" xfId="14519" xr:uid="{00000000-0005-0000-0000-000018490000}"/>
    <cellStyle name="Normal 2 3 2 3 7 2 4 2 2" xfId="30815" xr:uid="{00000000-0005-0000-0000-000019490000}"/>
    <cellStyle name="Normal 2 3 2 3 7 2 4 3" xfId="22669" xr:uid="{00000000-0005-0000-0000-00001A490000}"/>
    <cellStyle name="Normal 2 3 2 3 7 2 5" xfId="9220" xr:uid="{00000000-0005-0000-0000-00001B490000}"/>
    <cellStyle name="Normal 2 3 2 3 7 2 5 2" xfId="25516" xr:uid="{00000000-0005-0000-0000-00001C490000}"/>
    <cellStyle name="Normal 2 3 2 3 7 2 6" xfId="17370" xr:uid="{00000000-0005-0000-0000-00001D490000}"/>
    <cellStyle name="Normal 2 3 2 3 7 3" xfId="1779" xr:uid="{00000000-0005-0000-0000-00001E490000}"/>
    <cellStyle name="Normal 2 3 2 3 7 3 2" xfId="4378" xr:uid="{00000000-0005-0000-0000-00001F490000}"/>
    <cellStyle name="Normal 2 3 2 3 7 3 2 2" xfId="12524" xr:uid="{00000000-0005-0000-0000-000020490000}"/>
    <cellStyle name="Normal 2 3 2 3 7 3 2 2 2" xfId="28820" xr:uid="{00000000-0005-0000-0000-000021490000}"/>
    <cellStyle name="Normal 2 3 2 3 7 3 2 3" xfId="20674" xr:uid="{00000000-0005-0000-0000-000022490000}"/>
    <cellStyle name="Normal 2 3 2 3 7 3 3" xfId="7078" xr:uid="{00000000-0005-0000-0000-000023490000}"/>
    <cellStyle name="Normal 2 3 2 3 7 3 3 2" xfId="15224" xr:uid="{00000000-0005-0000-0000-000024490000}"/>
    <cellStyle name="Normal 2 3 2 3 7 3 3 2 2" xfId="31520" xr:uid="{00000000-0005-0000-0000-000025490000}"/>
    <cellStyle name="Normal 2 3 2 3 7 3 3 3" xfId="23374" xr:uid="{00000000-0005-0000-0000-000026490000}"/>
    <cellStyle name="Normal 2 3 2 3 7 3 4" xfId="9925" xr:uid="{00000000-0005-0000-0000-000027490000}"/>
    <cellStyle name="Normal 2 3 2 3 7 3 4 2" xfId="26221" xr:uid="{00000000-0005-0000-0000-000028490000}"/>
    <cellStyle name="Normal 2 3 2 3 7 3 5" xfId="18075" xr:uid="{00000000-0005-0000-0000-000029490000}"/>
    <cellStyle name="Normal 2 3 2 3 7 4" xfId="3160" xr:uid="{00000000-0005-0000-0000-00002A490000}"/>
    <cellStyle name="Normal 2 3 2 3 7 4 2" xfId="11306" xr:uid="{00000000-0005-0000-0000-00002B490000}"/>
    <cellStyle name="Normal 2 3 2 3 7 4 2 2" xfId="27602" xr:uid="{00000000-0005-0000-0000-00002C490000}"/>
    <cellStyle name="Normal 2 3 2 3 7 4 3" xfId="19456" xr:uid="{00000000-0005-0000-0000-00002D490000}"/>
    <cellStyle name="Normal 2 3 2 3 7 5" xfId="5668" xr:uid="{00000000-0005-0000-0000-00002E490000}"/>
    <cellStyle name="Normal 2 3 2 3 7 5 2" xfId="13814" xr:uid="{00000000-0005-0000-0000-00002F490000}"/>
    <cellStyle name="Normal 2 3 2 3 7 5 2 2" xfId="30110" xr:uid="{00000000-0005-0000-0000-000030490000}"/>
    <cellStyle name="Normal 2 3 2 3 7 5 3" xfId="21964" xr:uid="{00000000-0005-0000-0000-000031490000}"/>
    <cellStyle name="Normal 2 3 2 3 7 6" xfId="8515" xr:uid="{00000000-0005-0000-0000-000032490000}"/>
    <cellStyle name="Normal 2 3 2 3 7 6 2" xfId="24811" xr:uid="{00000000-0005-0000-0000-000033490000}"/>
    <cellStyle name="Normal 2 3 2 3 7 7" xfId="16665" xr:uid="{00000000-0005-0000-0000-000034490000}"/>
    <cellStyle name="Normal 2 3 2 3 8" xfId="730" xr:uid="{00000000-0005-0000-0000-000035490000}"/>
    <cellStyle name="Normal 2 3 2 3 8 2" xfId="2140" xr:uid="{00000000-0005-0000-0000-000036490000}"/>
    <cellStyle name="Normal 2 3 2 3 8 2 2" xfId="4691" xr:uid="{00000000-0005-0000-0000-000037490000}"/>
    <cellStyle name="Normal 2 3 2 3 8 2 2 2" xfId="12837" xr:uid="{00000000-0005-0000-0000-000038490000}"/>
    <cellStyle name="Normal 2 3 2 3 8 2 2 2 2" xfId="29133" xr:uid="{00000000-0005-0000-0000-000039490000}"/>
    <cellStyle name="Normal 2 3 2 3 8 2 2 3" xfId="20987" xr:uid="{00000000-0005-0000-0000-00003A490000}"/>
    <cellStyle name="Normal 2 3 2 3 8 2 3" xfId="7439" xr:uid="{00000000-0005-0000-0000-00003B490000}"/>
    <cellStyle name="Normal 2 3 2 3 8 2 3 2" xfId="15585" xr:uid="{00000000-0005-0000-0000-00003C490000}"/>
    <cellStyle name="Normal 2 3 2 3 8 2 3 2 2" xfId="31881" xr:uid="{00000000-0005-0000-0000-00003D490000}"/>
    <cellStyle name="Normal 2 3 2 3 8 2 3 3" xfId="23735" xr:uid="{00000000-0005-0000-0000-00003E490000}"/>
    <cellStyle name="Normal 2 3 2 3 8 2 4" xfId="10286" xr:uid="{00000000-0005-0000-0000-00003F490000}"/>
    <cellStyle name="Normal 2 3 2 3 8 2 4 2" xfId="26582" xr:uid="{00000000-0005-0000-0000-000040490000}"/>
    <cellStyle name="Normal 2 3 2 3 8 2 5" xfId="18436" xr:uid="{00000000-0005-0000-0000-000041490000}"/>
    <cellStyle name="Normal 2 3 2 3 8 3" xfId="3473" xr:uid="{00000000-0005-0000-0000-000042490000}"/>
    <cellStyle name="Normal 2 3 2 3 8 3 2" xfId="11619" xr:uid="{00000000-0005-0000-0000-000043490000}"/>
    <cellStyle name="Normal 2 3 2 3 8 3 2 2" xfId="27915" xr:uid="{00000000-0005-0000-0000-000044490000}"/>
    <cellStyle name="Normal 2 3 2 3 8 3 3" xfId="19769" xr:uid="{00000000-0005-0000-0000-000045490000}"/>
    <cellStyle name="Normal 2 3 2 3 8 4" xfId="6029" xr:uid="{00000000-0005-0000-0000-000046490000}"/>
    <cellStyle name="Normal 2 3 2 3 8 4 2" xfId="14175" xr:uid="{00000000-0005-0000-0000-000047490000}"/>
    <cellStyle name="Normal 2 3 2 3 8 4 2 2" xfId="30471" xr:uid="{00000000-0005-0000-0000-000048490000}"/>
    <cellStyle name="Normal 2 3 2 3 8 4 3" xfId="22325" xr:uid="{00000000-0005-0000-0000-000049490000}"/>
    <cellStyle name="Normal 2 3 2 3 8 5" xfId="8876" xr:uid="{00000000-0005-0000-0000-00004A490000}"/>
    <cellStyle name="Normal 2 3 2 3 8 5 2" xfId="25172" xr:uid="{00000000-0005-0000-0000-00004B490000}"/>
    <cellStyle name="Normal 2 3 2 3 8 6" xfId="17026" xr:uid="{00000000-0005-0000-0000-00004C490000}"/>
    <cellStyle name="Normal 2 3 2 3 9" xfId="1435" xr:uid="{00000000-0005-0000-0000-00004D490000}"/>
    <cellStyle name="Normal 2 3 2 3 9 2" xfId="4082" xr:uid="{00000000-0005-0000-0000-00004E490000}"/>
    <cellStyle name="Normal 2 3 2 3 9 2 2" xfId="12228" xr:uid="{00000000-0005-0000-0000-00004F490000}"/>
    <cellStyle name="Normal 2 3 2 3 9 2 2 2" xfId="28524" xr:uid="{00000000-0005-0000-0000-000050490000}"/>
    <cellStyle name="Normal 2 3 2 3 9 2 3" xfId="20378" xr:uid="{00000000-0005-0000-0000-000051490000}"/>
    <cellStyle name="Normal 2 3 2 3 9 3" xfId="6734" xr:uid="{00000000-0005-0000-0000-000052490000}"/>
    <cellStyle name="Normal 2 3 2 3 9 3 2" xfId="14880" xr:uid="{00000000-0005-0000-0000-000053490000}"/>
    <cellStyle name="Normal 2 3 2 3 9 3 2 2" xfId="31176" xr:uid="{00000000-0005-0000-0000-000054490000}"/>
    <cellStyle name="Normal 2 3 2 3 9 3 3" xfId="23030" xr:uid="{00000000-0005-0000-0000-000055490000}"/>
    <cellStyle name="Normal 2 3 2 3 9 4" xfId="9581" xr:uid="{00000000-0005-0000-0000-000056490000}"/>
    <cellStyle name="Normal 2 3 2 3 9 4 2" xfId="25877" xr:uid="{00000000-0005-0000-0000-000057490000}"/>
    <cellStyle name="Normal 2 3 2 3 9 5" xfId="17731" xr:uid="{00000000-0005-0000-0000-000058490000}"/>
    <cellStyle name="Normal 2 3 2 4" xfId="35" xr:uid="{00000000-0005-0000-0000-000059490000}"/>
    <cellStyle name="Normal 2 3 2 4 10" xfId="5335" xr:uid="{00000000-0005-0000-0000-00005A490000}"/>
    <cellStyle name="Normal 2 3 2 4 10 2" xfId="13481" xr:uid="{00000000-0005-0000-0000-00005B490000}"/>
    <cellStyle name="Normal 2 3 2 4 10 2 2" xfId="29777" xr:uid="{00000000-0005-0000-0000-00005C490000}"/>
    <cellStyle name="Normal 2 3 2 4 10 3" xfId="21631" xr:uid="{00000000-0005-0000-0000-00005D490000}"/>
    <cellStyle name="Normal 2 3 2 4 11" xfId="8182" xr:uid="{00000000-0005-0000-0000-00005E490000}"/>
    <cellStyle name="Normal 2 3 2 4 11 2" xfId="24478" xr:uid="{00000000-0005-0000-0000-00005F490000}"/>
    <cellStyle name="Normal 2 3 2 4 12" xfId="16332" xr:uid="{00000000-0005-0000-0000-000060490000}"/>
    <cellStyle name="Normal 2 3 2 4 2" xfId="79" xr:uid="{00000000-0005-0000-0000-000061490000}"/>
    <cellStyle name="Normal 2 3 2 4 2 10" xfId="8226" xr:uid="{00000000-0005-0000-0000-000062490000}"/>
    <cellStyle name="Normal 2 3 2 4 2 10 2" xfId="24522" xr:uid="{00000000-0005-0000-0000-000063490000}"/>
    <cellStyle name="Normal 2 3 2 4 2 11" xfId="16376" xr:uid="{00000000-0005-0000-0000-000064490000}"/>
    <cellStyle name="Normal 2 3 2 4 2 2" xfId="169" xr:uid="{00000000-0005-0000-0000-000065490000}"/>
    <cellStyle name="Normal 2 3 2 4 2 2 2" xfId="513" xr:uid="{00000000-0005-0000-0000-000066490000}"/>
    <cellStyle name="Normal 2 3 2 4 2 2 2 2" xfId="1219" xr:uid="{00000000-0005-0000-0000-000067490000}"/>
    <cellStyle name="Normal 2 3 2 4 2 2 2 2 2" xfId="2629" xr:uid="{00000000-0005-0000-0000-000068490000}"/>
    <cellStyle name="Normal 2 3 2 4 2 2 2 2 2 2" xfId="5106" xr:uid="{00000000-0005-0000-0000-000069490000}"/>
    <cellStyle name="Normal 2 3 2 4 2 2 2 2 2 2 2" xfId="13252" xr:uid="{00000000-0005-0000-0000-00006A490000}"/>
    <cellStyle name="Normal 2 3 2 4 2 2 2 2 2 2 2 2" xfId="29548" xr:uid="{00000000-0005-0000-0000-00006B490000}"/>
    <cellStyle name="Normal 2 3 2 4 2 2 2 2 2 2 3" xfId="21402" xr:uid="{00000000-0005-0000-0000-00006C490000}"/>
    <cellStyle name="Normal 2 3 2 4 2 2 2 2 2 3" xfId="7928" xr:uid="{00000000-0005-0000-0000-00006D490000}"/>
    <cellStyle name="Normal 2 3 2 4 2 2 2 2 2 3 2" xfId="16074" xr:uid="{00000000-0005-0000-0000-00006E490000}"/>
    <cellStyle name="Normal 2 3 2 4 2 2 2 2 2 3 2 2" xfId="32370" xr:uid="{00000000-0005-0000-0000-00006F490000}"/>
    <cellStyle name="Normal 2 3 2 4 2 2 2 2 2 3 3" xfId="24224" xr:uid="{00000000-0005-0000-0000-000070490000}"/>
    <cellStyle name="Normal 2 3 2 4 2 2 2 2 2 4" xfId="10775" xr:uid="{00000000-0005-0000-0000-000071490000}"/>
    <cellStyle name="Normal 2 3 2 4 2 2 2 2 2 4 2" xfId="27071" xr:uid="{00000000-0005-0000-0000-000072490000}"/>
    <cellStyle name="Normal 2 3 2 4 2 2 2 2 2 5" xfId="18925" xr:uid="{00000000-0005-0000-0000-000073490000}"/>
    <cellStyle name="Normal 2 3 2 4 2 2 2 2 3" xfId="3888" xr:uid="{00000000-0005-0000-0000-000074490000}"/>
    <cellStyle name="Normal 2 3 2 4 2 2 2 2 3 2" xfId="12034" xr:uid="{00000000-0005-0000-0000-000075490000}"/>
    <cellStyle name="Normal 2 3 2 4 2 2 2 2 3 2 2" xfId="28330" xr:uid="{00000000-0005-0000-0000-000076490000}"/>
    <cellStyle name="Normal 2 3 2 4 2 2 2 2 3 3" xfId="20184" xr:uid="{00000000-0005-0000-0000-000077490000}"/>
    <cellStyle name="Normal 2 3 2 4 2 2 2 2 4" xfId="6518" xr:uid="{00000000-0005-0000-0000-000078490000}"/>
    <cellStyle name="Normal 2 3 2 4 2 2 2 2 4 2" xfId="14664" xr:uid="{00000000-0005-0000-0000-000079490000}"/>
    <cellStyle name="Normal 2 3 2 4 2 2 2 2 4 2 2" xfId="30960" xr:uid="{00000000-0005-0000-0000-00007A490000}"/>
    <cellStyle name="Normal 2 3 2 4 2 2 2 2 4 3" xfId="22814" xr:uid="{00000000-0005-0000-0000-00007B490000}"/>
    <cellStyle name="Normal 2 3 2 4 2 2 2 2 5" xfId="9365" xr:uid="{00000000-0005-0000-0000-00007C490000}"/>
    <cellStyle name="Normal 2 3 2 4 2 2 2 2 5 2" xfId="25661" xr:uid="{00000000-0005-0000-0000-00007D490000}"/>
    <cellStyle name="Normal 2 3 2 4 2 2 2 2 6" xfId="17515" xr:uid="{00000000-0005-0000-0000-00007E490000}"/>
    <cellStyle name="Normal 2 3 2 4 2 2 2 3" xfId="1924" xr:uid="{00000000-0005-0000-0000-00007F490000}"/>
    <cellStyle name="Normal 2 3 2 4 2 2 2 3 2" xfId="4497" xr:uid="{00000000-0005-0000-0000-000080490000}"/>
    <cellStyle name="Normal 2 3 2 4 2 2 2 3 2 2" xfId="12643" xr:uid="{00000000-0005-0000-0000-000081490000}"/>
    <cellStyle name="Normal 2 3 2 4 2 2 2 3 2 2 2" xfId="28939" xr:uid="{00000000-0005-0000-0000-000082490000}"/>
    <cellStyle name="Normal 2 3 2 4 2 2 2 3 2 3" xfId="20793" xr:uid="{00000000-0005-0000-0000-000083490000}"/>
    <cellStyle name="Normal 2 3 2 4 2 2 2 3 3" xfId="7223" xr:uid="{00000000-0005-0000-0000-000084490000}"/>
    <cellStyle name="Normal 2 3 2 4 2 2 2 3 3 2" xfId="15369" xr:uid="{00000000-0005-0000-0000-000085490000}"/>
    <cellStyle name="Normal 2 3 2 4 2 2 2 3 3 2 2" xfId="31665" xr:uid="{00000000-0005-0000-0000-000086490000}"/>
    <cellStyle name="Normal 2 3 2 4 2 2 2 3 3 3" xfId="23519" xr:uid="{00000000-0005-0000-0000-000087490000}"/>
    <cellStyle name="Normal 2 3 2 4 2 2 2 3 4" xfId="10070" xr:uid="{00000000-0005-0000-0000-000088490000}"/>
    <cellStyle name="Normal 2 3 2 4 2 2 2 3 4 2" xfId="26366" xr:uid="{00000000-0005-0000-0000-000089490000}"/>
    <cellStyle name="Normal 2 3 2 4 2 2 2 3 5" xfId="18220" xr:uid="{00000000-0005-0000-0000-00008A490000}"/>
    <cellStyle name="Normal 2 3 2 4 2 2 2 4" xfId="3279" xr:uid="{00000000-0005-0000-0000-00008B490000}"/>
    <cellStyle name="Normal 2 3 2 4 2 2 2 4 2" xfId="11425" xr:uid="{00000000-0005-0000-0000-00008C490000}"/>
    <cellStyle name="Normal 2 3 2 4 2 2 2 4 2 2" xfId="27721" xr:uid="{00000000-0005-0000-0000-00008D490000}"/>
    <cellStyle name="Normal 2 3 2 4 2 2 2 4 3" xfId="19575" xr:uid="{00000000-0005-0000-0000-00008E490000}"/>
    <cellStyle name="Normal 2 3 2 4 2 2 2 5" xfId="5813" xr:uid="{00000000-0005-0000-0000-00008F490000}"/>
    <cellStyle name="Normal 2 3 2 4 2 2 2 5 2" xfId="13959" xr:uid="{00000000-0005-0000-0000-000090490000}"/>
    <cellStyle name="Normal 2 3 2 4 2 2 2 5 2 2" xfId="30255" xr:uid="{00000000-0005-0000-0000-000091490000}"/>
    <cellStyle name="Normal 2 3 2 4 2 2 2 5 3" xfId="22109" xr:uid="{00000000-0005-0000-0000-000092490000}"/>
    <cellStyle name="Normal 2 3 2 4 2 2 2 6" xfId="8660" xr:uid="{00000000-0005-0000-0000-000093490000}"/>
    <cellStyle name="Normal 2 3 2 4 2 2 2 6 2" xfId="24956" xr:uid="{00000000-0005-0000-0000-000094490000}"/>
    <cellStyle name="Normal 2 3 2 4 2 2 2 7" xfId="16810" xr:uid="{00000000-0005-0000-0000-000095490000}"/>
    <cellStyle name="Normal 2 3 2 4 2 2 3" xfId="875" xr:uid="{00000000-0005-0000-0000-000096490000}"/>
    <cellStyle name="Normal 2 3 2 4 2 2 3 2" xfId="2285" xr:uid="{00000000-0005-0000-0000-000097490000}"/>
    <cellStyle name="Normal 2 3 2 4 2 2 3 2 2" xfId="4810" xr:uid="{00000000-0005-0000-0000-000098490000}"/>
    <cellStyle name="Normal 2 3 2 4 2 2 3 2 2 2" xfId="12956" xr:uid="{00000000-0005-0000-0000-000099490000}"/>
    <cellStyle name="Normal 2 3 2 4 2 2 3 2 2 2 2" xfId="29252" xr:uid="{00000000-0005-0000-0000-00009A490000}"/>
    <cellStyle name="Normal 2 3 2 4 2 2 3 2 2 3" xfId="21106" xr:uid="{00000000-0005-0000-0000-00009B490000}"/>
    <cellStyle name="Normal 2 3 2 4 2 2 3 2 3" xfId="7584" xr:uid="{00000000-0005-0000-0000-00009C490000}"/>
    <cellStyle name="Normal 2 3 2 4 2 2 3 2 3 2" xfId="15730" xr:uid="{00000000-0005-0000-0000-00009D490000}"/>
    <cellStyle name="Normal 2 3 2 4 2 2 3 2 3 2 2" xfId="32026" xr:uid="{00000000-0005-0000-0000-00009E490000}"/>
    <cellStyle name="Normal 2 3 2 4 2 2 3 2 3 3" xfId="23880" xr:uid="{00000000-0005-0000-0000-00009F490000}"/>
    <cellStyle name="Normal 2 3 2 4 2 2 3 2 4" xfId="10431" xr:uid="{00000000-0005-0000-0000-0000A0490000}"/>
    <cellStyle name="Normal 2 3 2 4 2 2 3 2 4 2" xfId="26727" xr:uid="{00000000-0005-0000-0000-0000A1490000}"/>
    <cellStyle name="Normal 2 3 2 4 2 2 3 2 5" xfId="18581" xr:uid="{00000000-0005-0000-0000-0000A2490000}"/>
    <cellStyle name="Normal 2 3 2 4 2 2 3 3" xfId="3592" xr:uid="{00000000-0005-0000-0000-0000A3490000}"/>
    <cellStyle name="Normal 2 3 2 4 2 2 3 3 2" xfId="11738" xr:uid="{00000000-0005-0000-0000-0000A4490000}"/>
    <cellStyle name="Normal 2 3 2 4 2 2 3 3 2 2" xfId="28034" xr:uid="{00000000-0005-0000-0000-0000A5490000}"/>
    <cellStyle name="Normal 2 3 2 4 2 2 3 3 3" xfId="19888" xr:uid="{00000000-0005-0000-0000-0000A6490000}"/>
    <cellStyle name="Normal 2 3 2 4 2 2 3 4" xfId="6174" xr:uid="{00000000-0005-0000-0000-0000A7490000}"/>
    <cellStyle name="Normal 2 3 2 4 2 2 3 4 2" xfId="14320" xr:uid="{00000000-0005-0000-0000-0000A8490000}"/>
    <cellStyle name="Normal 2 3 2 4 2 2 3 4 2 2" xfId="30616" xr:uid="{00000000-0005-0000-0000-0000A9490000}"/>
    <cellStyle name="Normal 2 3 2 4 2 2 3 4 3" xfId="22470" xr:uid="{00000000-0005-0000-0000-0000AA490000}"/>
    <cellStyle name="Normal 2 3 2 4 2 2 3 5" xfId="9021" xr:uid="{00000000-0005-0000-0000-0000AB490000}"/>
    <cellStyle name="Normal 2 3 2 4 2 2 3 5 2" xfId="25317" xr:uid="{00000000-0005-0000-0000-0000AC490000}"/>
    <cellStyle name="Normal 2 3 2 4 2 2 3 6" xfId="17171" xr:uid="{00000000-0005-0000-0000-0000AD490000}"/>
    <cellStyle name="Normal 2 3 2 4 2 2 4" xfId="1580" xr:uid="{00000000-0005-0000-0000-0000AE490000}"/>
    <cellStyle name="Normal 2 3 2 4 2 2 4 2" xfId="4201" xr:uid="{00000000-0005-0000-0000-0000AF490000}"/>
    <cellStyle name="Normal 2 3 2 4 2 2 4 2 2" xfId="12347" xr:uid="{00000000-0005-0000-0000-0000B0490000}"/>
    <cellStyle name="Normal 2 3 2 4 2 2 4 2 2 2" xfId="28643" xr:uid="{00000000-0005-0000-0000-0000B1490000}"/>
    <cellStyle name="Normal 2 3 2 4 2 2 4 2 3" xfId="20497" xr:uid="{00000000-0005-0000-0000-0000B2490000}"/>
    <cellStyle name="Normal 2 3 2 4 2 2 4 3" xfId="6879" xr:uid="{00000000-0005-0000-0000-0000B3490000}"/>
    <cellStyle name="Normal 2 3 2 4 2 2 4 3 2" xfId="15025" xr:uid="{00000000-0005-0000-0000-0000B4490000}"/>
    <cellStyle name="Normal 2 3 2 4 2 2 4 3 2 2" xfId="31321" xr:uid="{00000000-0005-0000-0000-0000B5490000}"/>
    <cellStyle name="Normal 2 3 2 4 2 2 4 3 3" xfId="23175" xr:uid="{00000000-0005-0000-0000-0000B6490000}"/>
    <cellStyle name="Normal 2 3 2 4 2 2 4 4" xfId="9726" xr:uid="{00000000-0005-0000-0000-0000B7490000}"/>
    <cellStyle name="Normal 2 3 2 4 2 2 4 4 2" xfId="26022" xr:uid="{00000000-0005-0000-0000-0000B8490000}"/>
    <cellStyle name="Normal 2 3 2 4 2 2 4 5" xfId="17876" xr:uid="{00000000-0005-0000-0000-0000B9490000}"/>
    <cellStyle name="Normal 2 3 2 4 2 2 5" xfId="2983" xr:uid="{00000000-0005-0000-0000-0000BA490000}"/>
    <cellStyle name="Normal 2 3 2 4 2 2 5 2" xfId="11129" xr:uid="{00000000-0005-0000-0000-0000BB490000}"/>
    <cellStyle name="Normal 2 3 2 4 2 2 5 2 2" xfId="27425" xr:uid="{00000000-0005-0000-0000-0000BC490000}"/>
    <cellStyle name="Normal 2 3 2 4 2 2 5 3" xfId="19279" xr:uid="{00000000-0005-0000-0000-0000BD490000}"/>
    <cellStyle name="Normal 2 3 2 4 2 2 6" xfId="5469" xr:uid="{00000000-0005-0000-0000-0000BE490000}"/>
    <cellStyle name="Normal 2 3 2 4 2 2 6 2" xfId="13615" xr:uid="{00000000-0005-0000-0000-0000BF490000}"/>
    <cellStyle name="Normal 2 3 2 4 2 2 6 2 2" xfId="29911" xr:uid="{00000000-0005-0000-0000-0000C0490000}"/>
    <cellStyle name="Normal 2 3 2 4 2 2 6 3" xfId="21765" xr:uid="{00000000-0005-0000-0000-0000C1490000}"/>
    <cellStyle name="Normal 2 3 2 4 2 2 7" xfId="8316" xr:uid="{00000000-0005-0000-0000-0000C2490000}"/>
    <cellStyle name="Normal 2 3 2 4 2 2 7 2" xfId="24612" xr:uid="{00000000-0005-0000-0000-0000C3490000}"/>
    <cellStyle name="Normal 2 3 2 4 2 2 8" xfId="16466" xr:uid="{00000000-0005-0000-0000-0000C4490000}"/>
    <cellStyle name="Normal 2 3 2 4 2 3" xfId="246" xr:uid="{00000000-0005-0000-0000-0000C5490000}"/>
    <cellStyle name="Normal 2 3 2 4 2 3 2" xfId="590" xr:uid="{00000000-0005-0000-0000-0000C6490000}"/>
    <cellStyle name="Normal 2 3 2 4 2 3 2 2" xfId="1296" xr:uid="{00000000-0005-0000-0000-0000C7490000}"/>
    <cellStyle name="Normal 2 3 2 4 2 3 2 2 2" xfId="2706" xr:uid="{00000000-0005-0000-0000-0000C8490000}"/>
    <cellStyle name="Normal 2 3 2 4 2 3 2 2 2 2" xfId="5180" xr:uid="{00000000-0005-0000-0000-0000C9490000}"/>
    <cellStyle name="Normal 2 3 2 4 2 3 2 2 2 2 2" xfId="13326" xr:uid="{00000000-0005-0000-0000-0000CA490000}"/>
    <cellStyle name="Normal 2 3 2 4 2 3 2 2 2 2 2 2" xfId="29622" xr:uid="{00000000-0005-0000-0000-0000CB490000}"/>
    <cellStyle name="Normal 2 3 2 4 2 3 2 2 2 2 3" xfId="21476" xr:uid="{00000000-0005-0000-0000-0000CC490000}"/>
    <cellStyle name="Normal 2 3 2 4 2 3 2 2 2 3" xfId="8005" xr:uid="{00000000-0005-0000-0000-0000CD490000}"/>
    <cellStyle name="Normal 2 3 2 4 2 3 2 2 2 3 2" xfId="16151" xr:uid="{00000000-0005-0000-0000-0000CE490000}"/>
    <cellStyle name="Normal 2 3 2 4 2 3 2 2 2 3 2 2" xfId="32447" xr:uid="{00000000-0005-0000-0000-0000CF490000}"/>
    <cellStyle name="Normal 2 3 2 4 2 3 2 2 2 3 3" xfId="24301" xr:uid="{00000000-0005-0000-0000-0000D0490000}"/>
    <cellStyle name="Normal 2 3 2 4 2 3 2 2 2 4" xfId="10852" xr:uid="{00000000-0005-0000-0000-0000D1490000}"/>
    <cellStyle name="Normal 2 3 2 4 2 3 2 2 2 4 2" xfId="27148" xr:uid="{00000000-0005-0000-0000-0000D2490000}"/>
    <cellStyle name="Normal 2 3 2 4 2 3 2 2 2 5" xfId="19002" xr:uid="{00000000-0005-0000-0000-0000D3490000}"/>
    <cellStyle name="Normal 2 3 2 4 2 3 2 2 3" xfId="3962" xr:uid="{00000000-0005-0000-0000-0000D4490000}"/>
    <cellStyle name="Normal 2 3 2 4 2 3 2 2 3 2" xfId="12108" xr:uid="{00000000-0005-0000-0000-0000D5490000}"/>
    <cellStyle name="Normal 2 3 2 4 2 3 2 2 3 2 2" xfId="28404" xr:uid="{00000000-0005-0000-0000-0000D6490000}"/>
    <cellStyle name="Normal 2 3 2 4 2 3 2 2 3 3" xfId="20258" xr:uid="{00000000-0005-0000-0000-0000D7490000}"/>
    <cellStyle name="Normal 2 3 2 4 2 3 2 2 4" xfId="6595" xr:uid="{00000000-0005-0000-0000-0000D8490000}"/>
    <cellStyle name="Normal 2 3 2 4 2 3 2 2 4 2" xfId="14741" xr:uid="{00000000-0005-0000-0000-0000D9490000}"/>
    <cellStyle name="Normal 2 3 2 4 2 3 2 2 4 2 2" xfId="31037" xr:uid="{00000000-0005-0000-0000-0000DA490000}"/>
    <cellStyle name="Normal 2 3 2 4 2 3 2 2 4 3" xfId="22891" xr:uid="{00000000-0005-0000-0000-0000DB490000}"/>
    <cellStyle name="Normal 2 3 2 4 2 3 2 2 5" xfId="9442" xr:uid="{00000000-0005-0000-0000-0000DC490000}"/>
    <cellStyle name="Normal 2 3 2 4 2 3 2 2 5 2" xfId="25738" xr:uid="{00000000-0005-0000-0000-0000DD490000}"/>
    <cellStyle name="Normal 2 3 2 4 2 3 2 2 6" xfId="17592" xr:uid="{00000000-0005-0000-0000-0000DE490000}"/>
    <cellStyle name="Normal 2 3 2 4 2 3 2 3" xfId="2001" xr:uid="{00000000-0005-0000-0000-0000DF490000}"/>
    <cellStyle name="Normal 2 3 2 4 2 3 2 3 2" xfId="4571" xr:uid="{00000000-0005-0000-0000-0000E0490000}"/>
    <cellStyle name="Normal 2 3 2 4 2 3 2 3 2 2" xfId="12717" xr:uid="{00000000-0005-0000-0000-0000E1490000}"/>
    <cellStyle name="Normal 2 3 2 4 2 3 2 3 2 2 2" xfId="29013" xr:uid="{00000000-0005-0000-0000-0000E2490000}"/>
    <cellStyle name="Normal 2 3 2 4 2 3 2 3 2 3" xfId="20867" xr:uid="{00000000-0005-0000-0000-0000E3490000}"/>
    <cellStyle name="Normal 2 3 2 4 2 3 2 3 3" xfId="7300" xr:uid="{00000000-0005-0000-0000-0000E4490000}"/>
    <cellStyle name="Normal 2 3 2 4 2 3 2 3 3 2" xfId="15446" xr:uid="{00000000-0005-0000-0000-0000E5490000}"/>
    <cellStyle name="Normal 2 3 2 4 2 3 2 3 3 2 2" xfId="31742" xr:uid="{00000000-0005-0000-0000-0000E6490000}"/>
    <cellStyle name="Normal 2 3 2 4 2 3 2 3 3 3" xfId="23596" xr:uid="{00000000-0005-0000-0000-0000E7490000}"/>
    <cellStyle name="Normal 2 3 2 4 2 3 2 3 4" xfId="10147" xr:uid="{00000000-0005-0000-0000-0000E8490000}"/>
    <cellStyle name="Normal 2 3 2 4 2 3 2 3 4 2" xfId="26443" xr:uid="{00000000-0005-0000-0000-0000E9490000}"/>
    <cellStyle name="Normal 2 3 2 4 2 3 2 3 5" xfId="18297" xr:uid="{00000000-0005-0000-0000-0000EA490000}"/>
    <cellStyle name="Normal 2 3 2 4 2 3 2 4" xfId="3353" xr:uid="{00000000-0005-0000-0000-0000EB490000}"/>
    <cellStyle name="Normal 2 3 2 4 2 3 2 4 2" xfId="11499" xr:uid="{00000000-0005-0000-0000-0000EC490000}"/>
    <cellStyle name="Normal 2 3 2 4 2 3 2 4 2 2" xfId="27795" xr:uid="{00000000-0005-0000-0000-0000ED490000}"/>
    <cellStyle name="Normal 2 3 2 4 2 3 2 4 3" xfId="19649" xr:uid="{00000000-0005-0000-0000-0000EE490000}"/>
    <cellStyle name="Normal 2 3 2 4 2 3 2 5" xfId="5890" xr:uid="{00000000-0005-0000-0000-0000EF490000}"/>
    <cellStyle name="Normal 2 3 2 4 2 3 2 5 2" xfId="14036" xr:uid="{00000000-0005-0000-0000-0000F0490000}"/>
    <cellStyle name="Normal 2 3 2 4 2 3 2 5 2 2" xfId="30332" xr:uid="{00000000-0005-0000-0000-0000F1490000}"/>
    <cellStyle name="Normal 2 3 2 4 2 3 2 5 3" xfId="22186" xr:uid="{00000000-0005-0000-0000-0000F2490000}"/>
    <cellStyle name="Normal 2 3 2 4 2 3 2 6" xfId="8737" xr:uid="{00000000-0005-0000-0000-0000F3490000}"/>
    <cellStyle name="Normal 2 3 2 4 2 3 2 6 2" xfId="25033" xr:uid="{00000000-0005-0000-0000-0000F4490000}"/>
    <cellStyle name="Normal 2 3 2 4 2 3 2 7" xfId="16887" xr:uid="{00000000-0005-0000-0000-0000F5490000}"/>
    <cellStyle name="Normal 2 3 2 4 2 3 3" xfId="952" xr:uid="{00000000-0005-0000-0000-0000F6490000}"/>
    <cellStyle name="Normal 2 3 2 4 2 3 3 2" xfId="2362" xr:uid="{00000000-0005-0000-0000-0000F7490000}"/>
    <cellStyle name="Normal 2 3 2 4 2 3 3 2 2" xfId="4884" xr:uid="{00000000-0005-0000-0000-0000F8490000}"/>
    <cellStyle name="Normal 2 3 2 4 2 3 3 2 2 2" xfId="13030" xr:uid="{00000000-0005-0000-0000-0000F9490000}"/>
    <cellStyle name="Normal 2 3 2 4 2 3 3 2 2 2 2" xfId="29326" xr:uid="{00000000-0005-0000-0000-0000FA490000}"/>
    <cellStyle name="Normal 2 3 2 4 2 3 3 2 2 3" xfId="21180" xr:uid="{00000000-0005-0000-0000-0000FB490000}"/>
    <cellStyle name="Normal 2 3 2 4 2 3 3 2 3" xfId="7661" xr:uid="{00000000-0005-0000-0000-0000FC490000}"/>
    <cellStyle name="Normal 2 3 2 4 2 3 3 2 3 2" xfId="15807" xr:uid="{00000000-0005-0000-0000-0000FD490000}"/>
    <cellStyle name="Normal 2 3 2 4 2 3 3 2 3 2 2" xfId="32103" xr:uid="{00000000-0005-0000-0000-0000FE490000}"/>
    <cellStyle name="Normal 2 3 2 4 2 3 3 2 3 3" xfId="23957" xr:uid="{00000000-0005-0000-0000-0000FF490000}"/>
    <cellStyle name="Normal 2 3 2 4 2 3 3 2 4" xfId="10508" xr:uid="{00000000-0005-0000-0000-0000004A0000}"/>
    <cellStyle name="Normal 2 3 2 4 2 3 3 2 4 2" xfId="26804" xr:uid="{00000000-0005-0000-0000-0000014A0000}"/>
    <cellStyle name="Normal 2 3 2 4 2 3 3 2 5" xfId="18658" xr:uid="{00000000-0005-0000-0000-0000024A0000}"/>
    <cellStyle name="Normal 2 3 2 4 2 3 3 3" xfId="3666" xr:uid="{00000000-0005-0000-0000-0000034A0000}"/>
    <cellStyle name="Normal 2 3 2 4 2 3 3 3 2" xfId="11812" xr:uid="{00000000-0005-0000-0000-0000044A0000}"/>
    <cellStyle name="Normal 2 3 2 4 2 3 3 3 2 2" xfId="28108" xr:uid="{00000000-0005-0000-0000-0000054A0000}"/>
    <cellStyle name="Normal 2 3 2 4 2 3 3 3 3" xfId="19962" xr:uid="{00000000-0005-0000-0000-0000064A0000}"/>
    <cellStyle name="Normal 2 3 2 4 2 3 3 4" xfId="6251" xr:uid="{00000000-0005-0000-0000-0000074A0000}"/>
    <cellStyle name="Normal 2 3 2 4 2 3 3 4 2" xfId="14397" xr:uid="{00000000-0005-0000-0000-0000084A0000}"/>
    <cellStyle name="Normal 2 3 2 4 2 3 3 4 2 2" xfId="30693" xr:uid="{00000000-0005-0000-0000-0000094A0000}"/>
    <cellStyle name="Normal 2 3 2 4 2 3 3 4 3" xfId="22547" xr:uid="{00000000-0005-0000-0000-00000A4A0000}"/>
    <cellStyle name="Normal 2 3 2 4 2 3 3 5" xfId="9098" xr:uid="{00000000-0005-0000-0000-00000B4A0000}"/>
    <cellStyle name="Normal 2 3 2 4 2 3 3 5 2" xfId="25394" xr:uid="{00000000-0005-0000-0000-00000C4A0000}"/>
    <cellStyle name="Normal 2 3 2 4 2 3 3 6" xfId="17248" xr:uid="{00000000-0005-0000-0000-00000D4A0000}"/>
    <cellStyle name="Normal 2 3 2 4 2 3 4" xfId="1657" xr:uid="{00000000-0005-0000-0000-00000E4A0000}"/>
    <cellStyle name="Normal 2 3 2 4 2 3 4 2" xfId="4275" xr:uid="{00000000-0005-0000-0000-00000F4A0000}"/>
    <cellStyle name="Normal 2 3 2 4 2 3 4 2 2" xfId="12421" xr:uid="{00000000-0005-0000-0000-0000104A0000}"/>
    <cellStyle name="Normal 2 3 2 4 2 3 4 2 2 2" xfId="28717" xr:uid="{00000000-0005-0000-0000-0000114A0000}"/>
    <cellStyle name="Normal 2 3 2 4 2 3 4 2 3" xfId="20571" xr:uid="{00000000-0005-0000-0000-0000124A0000}"/>
    <cellStyle name="Normal 2 3 2 4 2 3 4 3" xfId="6956" xr:uid="{00000000-0005-0000-0000-0000134A0000}"/>
    <cellStyle name="Normal 2 3 2 4 2 3 4 3 2" xfId="15102" xr:uid="{00000000-0005-0000-0000-0000144A0000}"/>
    <cellStyle name="Normal 2 3 2 4 2 3 4 3 2 2" xfId="31398" xr:uid="{00000000-0005-0000-0000-0000154A0000}"/>
    <cellStyle name="Normal 2 3 2 4 2 3 4 3 3" xfId="23252" xr:uid="{00000000-0005-0000-0000-0000164A0000}"/>
    <cellStyle name="Normal 2 3 2 4 2 3 4 4" xfId="9803" xr:uid="{00000000-0005-0000-0000-0000174A0000}"/>
    <cellStyle name="Normal 2 3 2 4 2 3 4 4 2" xfId="26099" xr:uid="{00000000-0005-0000-0000-0000184A0000}"/>
    <cellStyle name="Normal 2 3 2 4 2 3 4 5" xfId="17953" xr:uid="{00000000-0005-0000-0000-0000194A0000}"/>
    <cellStyle name="Normal 2 3 2 4 2 3 5" xfId="3057" xr:uid="{00000000-0005-0000-0000-00001A4A0000}"/>
    <cellStyle name="Normal 2 3 2 4 2 3 5 2" xfId="11203" xr:uid="{00000000-0005-0000-0000-00001B4A0000}"/>
    <cellStyle name="Normal 2 3 2 4 2 3 5 2 2" xfId="27499" xr:uid="{00000000-0005-0000-0000-00001C4A0000}"/>
    <cellStyle name="Normal 2 3 2 4 2 3 5 3" xfId="19353" xr:uid="{00000000-0005-0000-0000-00001D4A0000}"/>
    <cellStyle name="Normal 2 3 2 4 2 3 6" xfId="5546" xr:uid="{00000000-0005-0000-0000-00001E4A0000}"/>
    <cellStyle name="Normal 2 3 2 4 2 3 6 2" xfId="13692" xr:uid="{00000000-0005-0000-0000-00001F4A0000}"/>
    <cellStyle name="Normal 2 3 2 4 2 3 6 2 2" xfId="29988" xr:uid="{00000000-0005-0000-0000-0000204A0000}"/>
    <cellStyle name="Normal 2 3 2 4 2 3 6 3" xfId="21842" xr:uid="{00000000-0005-0000-0000-0000214A0000}"/>
    <cellStyle name="Normal 2 3 2 4 2 3 7" xfId="8393" xr:uid="{00000000-0005-0000-0000-0000224A0000}"/>
    <cellStyle name="Normal 2 3 2 4 2 3 7 2" xfId="24689" xr:uid="{00000000-0005-0000-0000-0000234A0000}"/>
    <cellStyle name="Normal 2 3 2 4 2 3 8" xfId="16543" xr:uid="{00000000-0005-0000-0000-0000244A0000}"/>
    <cellStyle name="Normal 2 3 2 4 2 4" xfId="333" xr:uid="{00000000-0005-0000-0000-0000254A0000}"/>
    <cellStyle name="Normal 2 3 2 4 2 4 2" xfId="677" xr:uid="{00000000-0005-0000-0000-0000264A0000}"/>
    <cellStyle name="Normal 2 3 2 4 2 4 2 2" xfId="1383" xr:uid="{00000000-0005-0000-0000-0000274A0000}"/>
    <cellStyle name="Normal 2 3 2 4 2 4 2 2 2" xfId="2793" xr:uid="{00000000-0005-0000-0000-0000284A0000}"/>
    <cellStyle name="Normal 2 3 2 4 2 4 2 2 2 2" xfId="5254" xr:uid="{00000000-0005-0000-0000-0000294A0000}"/>
    <cellStyle name="Normal 2 3 2 4 2 4 2 2 2 2 2" xfId="13400" xr:uid="{00000000-0005-0000-0000-00002A4A0000}"/>
    <cellStyle name="Normal 2 3 2 4 2 4 2 2 2 2 2 2" xfId="29696" xr:uid="{00000000-0005-0000-0000-00002B4A0000}"/>
    <cellStyle name="Normal 2 3 2 4 2 4 2 2 2 2 3" xfId="21550" xr:uid="{00000000-0005-0000-0000-00002C4A0000}"/>
    <cellStyle name="Normal 2 3 2 4 2 4 2 2 2 3" xfId="8092" xr:uid="{00000000-0005-0000-0000-00002D4A0000}"/>
    <cellStyle name="Normal 2 3 2 4 2 4 2 2 2 3 2" xfId="16238" xr:uid="{00000000-0005-0000-0000-00002E4A0000}"/>
    <cellStyle name="Normal 2 3 2 4 2 4 2 2 2 3 2 2" xfId="32534" xr:uid="{00000000-0005-0000-0000-00002F4A0000}"/>
    <cellStyle name="Normal 2 3 2 4 2 4 2 2 2 3 3" xfId="24388" xr:uid="{00000000-0005-0000-0000-0000304A0000}"/>
    <cellStyle name="Normal 2 3 2 4 2 4 2 2 2 4" xfId="10939" xr:uid="{00000000-0005-0000-0000-0000314A0000}"/>
    <cellStyle name="Normal 2 3 2 4 2 4 2 2 2 4 2" xfId="27235" xr:uid="{00000000-0005-0000-0000-0000324A0000}"/>
    <cellStyle name="Normal 2 3 2 4 2 4 2 2 2 5" xfId="19089" xr:uid="{00000000-0005-0000-0000-0000334A0000}"/>
    <cellStyle name="Normal 2 3 2 4 2 4 2 2 3" xfId="4036" xr:uid="{00000000-0005-0000-0000-0000344A0000}"/>
    <cellStyle name="Normal 2 3 2 4 2 4 2 2 3 2" xfId="12182" xr:uid="{00000000-0005-0000-0000-0000354A0000}"/>
    <cellStyle name="Normal 2 3 2 4 2 4 2 2 3 2 2" xfId="28478" xr:uid="{00000000-0005-0000-0000-0000364A0000}"/>
    <cellStyle name="Normal 2 3 2 4 2 4 2 2 3 3" xfId="20332" xr:uid="{00000000-0005-0000-0000-0000374A0000}"/>
    <cellStyle name="Normal 2 3 2 4 2 4 2 2 4" xfId="6682" xr:uid="{00000000-0005-0000-0000-0000384A0000}"/>
    <cellStyle name="Normal 2 3 2 4 2 4 2 2 4 2" xfId="14828" xr:uid="{00000000-0005-0000-0000-0000394A0000}"/>
    <cellStyle name="Normal 2 3 2 4 2 4 2 2 4 2 2" xfId="31124" xr:uid="{00000000-0005-0000-0000-00003A4A0000}"/>
    <cellStyle name="Normal 2 3 2 4 2 4 2 2 4 3" xfId="22978" xr:uid="{00000000-0005-0000-0000-00003B4A0000}"/>
    <cellStyle name="Normal 2 3 2 4 2 4 2 2 5" xfId="9529" xr:uid="{00000000-0005-0000-0000-00003C4A0000}"/>
    <cellStyle name="Normal 2 3 2 4 2 4 2 2 5 2" xfId="25825" xr:uid="{00000000-0005-0000-0000-00003D4A0000}"/>
    <cellStyle name="Normal 2 3 2 4 2 4 2 2 6" xfId="17679" xr:uid="{00000000-0005-0000-0000-00003E4A0000}"/>
    <cellStyle name="Normal 2 3 2 4 2 4 2 3" xfId="2088" xr:uid="{00000000-0005-0000-0000-00003F4A0000}"/>
    <cellStyle name="Normal 2 3 2 4 2 4 2 3 2" xfId="4645" xr:uid="{00000000-0005-0000-0000-0000404A0000}"/>
    <cellStyle name="Normal 2 3 2 4 2 4 2 3 2 2" xfId="12791" xr:uid="{00000000-0005-0000-0000-0000414A0000}"/>
    <cellStyle name="Normal 2 3 2 4 2 4 2 3 2 2 2" xfId="29087" xr:uid="{00000000-0005-0000-0000-0000424A0000}"/>
    <cellStyle name="Normal 2 3 2 4 2 4 2 3 2 3" xfId="20941" xr:uid="{00000000-0005-0000-0000-0000434A0000}"/>
    <cellStyle name="Normal 2 3 2 4 2 4 2 3 3" xfId="7387" xr:uid="{00000000-0005-0000-0000-0000444A0000}"/>
    <cellStyle name="Normal 2 3 2 4 2 4 2 3 3 2" xfId="15533" xr:uid="{00000000-0005-0000-0000-0000454A0000}"/>
    <cellStyle name="Normal 2 3 2 4 2 4 2 3 3 2 2" xfId="31829" xr:uid="{00000000-0005-0000-0000-0000464A0000}"/>
    <cellStyle name="Normal 2 3 2 4 2 4 2 3 3 3" xfId="23683" xr:uid="{00000000-0005-0000-0000-0000474A0000}"/>
    <cellStyle name="Normal 2 3 2 4 2 4 2 3 4" xfId="10234" xr:uid="{00000000-0005-0000-0000-0000484A0000}"/>
    <cellStyle name="Normal 2 3 2 4 2 4 2 3 4 2" xfId="26530" xr:uid="{00000000-0005-0000-0000-0000494A0000}"/>
    <cellStyle name="Normal 2 3 2 4 2 4 2 3 5" xfId="18384" xr:uid="{00000000-0005-0000-0000-00004A4A0000}"/>
    <cellStyle name="Normal 2 3 2 4 2 4 2 4" xfId="3427" xr:uid="{00000000-0005-0000-0000-00004B4A0000}"/>
    <cellStyle name="Normal 2 3 2 4 2 4 2 4 2" xfId="11573" xr:uid="{00000000-0005-0000-0000-00004C4A0000}"/>
    <cellStyle name="Normal 2 3 2 4 2 4 2 4 2 2" xfId="27869" xr:uid="{00000000-0005-0000-0000-00004D4A0000}"/>
    <cellStyle name="Normal 2 3 2 4 2 4 2 4 3" xfId="19723" xr:uid="{00000000-0005-0000-0000-00004E4A0000}"/>
    <cellStyle name="Normal 2 3 2 4 2 4 2 5" xfId="5977" xr:uid="{00000000-0005-0000-0000-00004F4A0000}"/>
    <cellStyle name="Normal 2 3 2 4 2 4 2 5 2" xfId="14123" xr:uid="{00000000-0005-0000-0000-0000504A0000}"/>
    <cellStyle name="Normal 2 3 2 4 2 4 2 5 2 2" xfId="30419" xr:uid="{00000000-0005-0000-0000-0000514A0000}"/>
    <cellStyle name="Normal 2 3 2 4 2 4 2 5 3" xfId="22273" xr:uid="{00000000-0005-0000-0000-0000524A0000}"/>
    <cellStyle name="Normal 2 3 2 4 2 4 2 6" xfId="8824" xr:uid="{00000000-0005-0000-0000-0000534A0000}"/>
    <cellStyle name="Normal 2 3 2 4 2 4 2 6 2" xfId="25120" xr:uid="{00000000-0005-0000-0000-0000544A0000}"/>
    <cellStyle name="Normal 2 3 2 4 2 4 2 7" xfId="16974" xr:uid="{00000000-0005-0000-0000-0000554A0000}"/>
    <cellStyle name="Normal 2 3 2 4 2 4 3" xfId="1039" xr:uid="{00000000-0005-0000-0000-0000564A0000}"/>
    <cellStyle name="Normal 2 3 2 4 2 4 3 2" xfId="2449" xr:uid="{00000000-0005-0000-0000-0000574A0000}"/>
    <cellStyle name="Normal 2 3 2 4 2 4 3 2 2" xfId="4958" xr:uid="{00000000-0005-0000-0000-0000584A0000}"/>
    <cellStyle name="Normal 2 3 2 4 2 4 3 2 2 2" xfId="13104" xr:uid="{00000000-0005-0000-0000-0000594A0000}"/>
    <cellStyle name="Normal 2 3 2 4 2 4 3 2 2 2 2" xfId="29400" xr:uid="{00000000-0005-0000-0000-00005A4A0000}"/>
    <cellStyle name="Normal 2 3 2 4 2 4 3 2 2 3" xfId="21254" xr:uid="{00000000-0005-0000-0000-00005B4A0000}"/>
    <cellStyle name="Normal 2 3 2 4 2 4 3 2 3" xfId="7748" xr:uid="{00000000-0005-0000-0000-00005C4A0000}"/>
    <cellStyle name="Normal 2 3 2 4 2 4 3 2 3 2" xfId="15894" xr:uid="{00000000-0005-0000-0000-00005D4A0000}"/>
    <cellStyle name="Normal 2 3 2 4 2 4 3 2 3 2 2" xfId="32190" xr:uid="{00000000-0005-0000-0000-00005E4A0000}"/>
    <cellStyle name="Normal 2 3 2 4 2 4 3 2 3 3" xfId="24044" xr:uid="{00000000-0005-0000-0000-00005F4A0000}"/>
    <cellStyle name="Normal 2 3 2 4 2 4 3 2 4" xfId="10595" xr:uid="{00000000-0005-0000-0000-0000604A0000}"/>
    <cellStyle name="Normal 2 3 2 4 2 4 3 2 4 2" xfId="26891" xr:uid="{00000000-0005-0000-0000-0000614A0000}"/>
    <cellStyle name="Normal 2 3 2 4 2 4 3 2 5" xfId="18745" xr:uid="{00000000-0005-0000-0000-0000624A0000}"/>
    <cellStyle name="Normal 2 3 2 4 2 4 3 3" xfId="3740" xr:uid="{00000000-0005-0000-0000-0000634A0000}"/>
    <cellStyle name="Normal 2 3 2 4 2 4 3 3 2" xfId="11886" xr:uid="{00000000-0005-0000-0000-0000644A0000}"/>
    <cellStyle name="Normal 2 3 2 4 2 4 3 3 2 2" xfId="28182" xr:uid="{00000000-0005-0000-0000-0000654A0000}"/>
    <cellStyle name="Normal 2 3 2 4 2 4 3 3 3" xfId="20036" xr:uid="{00000000-0005-0000-0000-0000664A0000}"/>
    <cellStyle name="Normal 2 3 2 4 2 4 3 4" xfId="6338" xr:uid="{00000000-0005-0000-0000-0000674A0000}"/>
    <cellStyle name="Normal 2 3 2 4 2 4 3 4 2" xfId="14484" xr:uid="{00000000-0005-0000-0000-0000684A0000}"/>
    <cellStyle name="Normal 2 3 2 4 2 4 3 4 2 2" xfId="30780" xr:uid="{00000000-0005-0000-0000-0000694A0000}"/>
    <cellStyle name="Normal 2 3 2 4 2 4 3 4 3" xfId="22634" xr:uid="{00000000-0005-0000-0000-00006A4A0000}"/>
    <cellStyle name="Normal 2 3 2 4 2 4 3 5" xfId="9185" xr:uid="{00000000-0005-0000-0000-00006B4A0000}"/>
    <cellStyle name="Normal 2 3 2 4 2 4 3 5 2" xfId="25481" xr:uid="{00000000-0005-0000-0000-00006C4A0000}"/>
    <cellStyle name="Normal 2 3 2 4 2 4 3 6" xfId="17335" xr:uid="{00000000-0005-0000-0000-00006D4A0000}"/>
    <cellStyle name="Normal 2 3 2 4 2 4 4" xfId="1744" xr:uid="{00000000-0005-0000-0000-00006E4A0000}"/>
    <cellStyle name="Normal 2 3 2 4 2 4 4 2" xfId="4349" xr:uid="{00000000-0005-0000-0000-00006F4A0000}"/>
    <cellStyle name="Normal 2 3 2 4 2 4 4 2 2" xfId="12495" xr:uid="{00000000-0005-0000-0000-0000704A0000}"/>
    <cellStyle name="Normal 2 3 2 4 2 4 4 2 2 2" xfId="28791" xr:uid="{00000000-0005-0000-0000-0000714A0000}"/>
    <cellStyle name="Normal 2 3 2 4 2 4 4 2 3" xfId="20645" xr:uid="{00000000-0005-0000-0000-0000724A0000}"/>
    <cellStyle name="Normal 2 3 2 4 2 4 4 3" xfId="7043" xr:uid="{00000000-0005-0000-0000-0000734A0000}"/>
    <cellStyle name="Normal 2 3 2 4 2 4 4 3 2" xfId="15189" xr:uid="{00000000-0005-0000-0000-0000744A0000}"/>
    <cellStyle name="Normal 2 3 2 4 2 4 4 3 2 2" xfId="31485" xr:uid="{00000000-0005-0000-0000-0000754A0000}"/>
    <cellStyle name="Normal 2 3 2 4 2 4 4 3 3" xfId="23339" xr:uid="{00000000-0005-0000-0000-0000764A0000}"/>
    <cellStyle name="Normal 2 3 2 4 2 4 4 4" xfId="9890" xr:uid="{00000000-0005-0000-0000-0000774A0000}"/>
    <cellStyle name="Normal 2 3 2 4 2 4 4 4 2" xfId="26186" xr:uid="{00000000-0005-0000-0000-0000784A0000}"/>
    <cellStyle name="Normal 2 3 2 4 2 4 4 5" xfId="18040" xr:uid="{00000000-0005-0000-0000-0000794A0000}"/>
    <cellStyle name="Normal 2 3 2 4 2 4 5" xfId="3131" xr:uid="{00000000-0005-0000-0000-00007A4A0000}"/>
    <cellStyle name="Normal 2 3 2 4 2 4 5 2" xfId="11277" xr:uid="{00000000-0005-0000-0000-00007B4A0000}"/>
    <cellStyle name="Normal 2 3 2 4 2 4 5 2 2" xfId="27573" xr:uid="{00000000-0005-0000-0000-00007C4A0000}"/>
    <cellStyle name="Normal 2 3 2 4 2 4 5 3" xfId="19427" xr:uid="{00000000-0005-0000-0000-00007D4A0000}"/>
    <cellStyle name="Normal 2 3 2 4 2 4 6" xfId="5633" xr:uid="{00000000-0005-0000-0000-00007E4A0000}"/>
    <cellStyle name="Normal 2 3 2 4 2 4 6 2" xfId="13779" xr:uid="{00000000-0005-0000-0000-00007F4A0000}"/>
    <cellStyle name="Normal 2 3 2 4 2 4 6 2 2" xfId="30075" xr:uid="{00000000-0005-0000-0000-0000804A0000}"/>
    <cellStyle name="Normal 2 3 2 4 2 4 6 3" xfId="21929" xr:uid="{00000000-0005-0000-0000-0000814A0000}"/>
    <cellStyle name="Normal 2 3 2 4 2 4 7" xfId="8480" xr:uid="{00000000-0005-0000-0000-0000824A0000}"/>
    <cellStyle name="Normal 2 3 2 4 2 4 7 2" xfId="24776" xr:uid="{00000000-0005-0000-0000-0000834A0000}"/>
    <cellStyle name="Normal 2 3 2 4 2 4 8" xfId="16630" xr:uid="{00000000-0005-0000-0000-0000844A0000}"/>
    <cellStyle name="Normal 2 3 2 4 2 5" xfId="423" xr:uid="{00000000-0005-0000-0000-0000854A0000}"/>
    <cellStyle name="Normal 2 3 2 4 2 5 2" xfId="1129" xr:uid="{00000000-0005-0000-0000-0000864A0000}"/>
    <cellStyle name="Normal 2 3 2 4 2 5 2 2" xfId="2539" xr:uid="{00000000-0005-0000-0000-0000874A0000}"/>
    <cellStyle name="Normal 2 3 2 4 2 5 2 2 2" xfId="5032" xr:uid="{00000000-0005-0000-0000-0000884A0000}"/>
    <cellStyle name="Normal 2 3 2 4 2 5 2 2 2 2" xfId="13178" xr:uid="{00000000-0005-0000-0000-0000894A0000}"/>
    <cellStyle name="Normal 2 3 2 4 2 5 2 2 2 2 2" xfId="29474" xr:uid="{00000000-0005-0000-0000-00008A4A0000}"/>
    <cellStyle name="Normal 2 3 2 4 2 5 2 2 2 3" xfId="21328" xr:uid="{00000000-0005-0000-0000-00008B4A0000}"/>
    <cellStyle name="Normal 2 3 2 4 2 5 2 2 3" xfId="7838" xr:uid="{00000000-0005-0000-0000-00008C4A0000}"/>
    <cellStyle name="Normal 2 3 2 4 2 5 2 2 3 2" xfId="15984" xr:uid="{00000000-0005-0000-0000-00008D4A0000}"/>
    <cellStyle name="Normal 2 3 2 4 2 5 2 2 3 2 2" xfId="32280" xr:uid="{00000000-0005-0000-0000-00008E4A0000}"/>
    <cellStyle name="Normal 2 3 2 4 2 5 2 2 3 3" xfId="24134" xr:uid="{00000000-0005-0000-0000-00008F4A0000}"/>
    <cellStyle name="Normal 2 3 2 4 2 5 2 2 4" xfId="10685" xr:uid="{00000000-0005-0000-0000-0000904A0000}"/>
    <cellStyle name="Normal 2 3 2 4 2 5 2 2 4 2" xfId="26981" xr:uid="{00000000-0005-0000-0000-0000914A0000}"/>
    <cellStyle name="Normal 2 3 2 4 2 5 2 2 5" xfId="18835" xr:uid="{00000000-0005-0000-0000-0000924A0000}"/>
    <cellStyle name="Normal 2 3 2 4 2 5 2 3" xfId="3814" xr:uid="{00000000-0005-0000-0000-0000934A0000}"/>
    <cellStyle name="Normal 2 3 2 4 2 5 2 3 2" xfId="11960" xr:uid="{00000000-0005-0000-0000-0000944A0000}"/>
    <cellStyle name="Normal 2 3 2 4 2 5 2 3 2 2" xfId="28256" xr:uid="{00000000-0005-0000-0000-0000954A0000}"/>
    <cellStyle name="Normal 2 3 2 4 2 5 2 3 3" xfId="20110" xr:uid="{00000000-0005-0000-0000-0000964A0000}"/>
    <cellStyle name="Normal 2 3 2 4 2 5 2 4" xfId="6428" xr:uid="{00000000-0005-0000-0000-0000974A0000}"/>
    <cellStyle name="Normal 2 3 2 4 2 5 2 4 2" xfId="14574" xr:uid="{00000000-0005-0000-0000-0000984A0000}"/>
    <cellStyle name="Normal 2 3 2 4 2 5 2 4 2 2" xfId="30870" xr:uid="{00000000-0005-0000-0000-0000994A0000}"/>
    <cellStyle name="Normal 2 3 2 4 2 5 2 4 3" xfId="22724" xr:uid="{00000000-0005-0000-0000-00009A4A0000}"/>
    <cellStyle name="Normal 2 3 2 4 2 5 2 5" xfId="9275" xr:uid="{00000000-0005-0000-0000-00009B4A0000}"/>
    <cellStyle name="Normal 2 3 2 4 2 5 2 5 2" xfId="25571" xr:uid="{00000000-0005-0000-0000-00009C4A0000}"/>
    <cellStyle name="Normal 2 3 2 4 2 5 2 6" xfId="17425" xr:uid="{00000000-0005-0000-0000-00009D4A0000}"/>
    <cellStyle name="Normal 2 3 2 4 2 5 3" xfId="1834" xr:uid="{00000000-0005-0000-0000-00009E4A0000}"/>
    <cellStyle name="Normal 2 3 2 4 2 5 3 2" xfId="4423" xr:uid="{00000000-0005-0000-0000-00009F4A0000}"/>
    <cellStyle name="Normal 2 3 2 4 2 5 3 2 2" xfId="12569" xr:uid="{00000000-0005-0000-0000-0000A04A0000}"/>
    <cellStyle name="Normal 2 3 2 4 2 5 3 2 2 2" xfId="28865" xr:uid="{00000000-0005-0000-0000-0000A14A0000}"/>
    <cellStyle name="Normal 2 3 2 4 2 5 3 2 3" xfId="20719" xr:uid="{00000000-0005-0000-0000-0000A24A0000}"/>
    <cellStyle name="Normal 2 3 2 4 2 5 3 3" xfId="7133" xr:uid="{00000000-0005-0000-0000-0000A34A0000}"/>
    <cellStyle name="Normal 2 3 2 4 2 5 3 3 2" xfId="15279" xr:uid="{00000000-0005-0000-0000-0000A44A0000}"/>
    <cellStyle name="Normal 2 3 2 4 2 5 3 3 2 2" xfId="31575" xr:uid="{00000000-0005-0000-0000-0000A54A0000}"/>
    <cellStyle name="Normal 2 3 2 4 2 5 3 3 3" xfId="23429" xr:uid="{00000000-0005-0000-0000-0000A64A0000}"/>
    <cellStyle name="Normal 2 3 2 4 2 5 3 4" xfId="9980" xr:uid="{00000000-0005-0000-0000-0000A74A0000}"/>
    <cellStyle name="Normal 2 3 2 4 2 5 3 4 2" xfId="26276" xr:uid="{00000000-0005-0000-0000-0000A84A0000}"/>
    <cellStyle name="Normal 2 3 2 4 2 5 3 5" xfId="18130" xr:uid="{00000000-0005-0000-0000-0000A94A0000}"/>
    <cellStyle name="Normal 2 3 2 4 2 5 4" xfId="3205" xr:uid="{00000000-0005-0000-0000-0000AA4A0000}"/>
    <cellStyle name="Normal 2 3 2 4 2 5 4 2" xfId="11351" xr:uid="{00000000-0005-0000-0000-0000AB4A0000}"/>
    <cellStyle name="Normal 2 3 2 4 2 5 4 2 2" xfId="27647" xr:uid="{00000000-0005-0000-0000-0000AC4A0000}"/>
    <cellStyle name="Normal 2 3 2 4 2 5 4 3" xfId="19501" xr:uid="{00000000-0005-0000-0000-0000AD4A0000}"/>
    <cellStyle name="Normal 2 3 2 4 2 5 5" xfId="5723" xr:uid="{00000000-0005-0000-0000-0000AE4A0000}"/>
    <cellStyle name="Normal 2 3 2 4 2 5 5 2" xfId="13869" xr:uid="{00000000-0005-0000-0000-0000AF4A0000}"/>
    <cellStyle name="Normal 2 3 2 4 2 5 5 2 2" xfId="30165" xr:uid="{00000000-0005-0000-0000-0000B04A0000}"/>
    <cellStyle name="Normal 2 3 2 4 2 5 5 3" xfId="22019" xr:uid="{00000000-0005-0000-0000-0000B14A0000}"/>
    <cellStyle name="Normal 2 3 2 4 2 5 6" xfId="8570" xr:uid="{00000000-0005-0000-0000-0000B24A0000}"/>
    <cellStyle name="Normal 2 3 2 4 2 5 6 2" xfId="24866" xr:uid="{00000000-0005-0000-0000-0000B34A0000}"/>
    <cellStyle name="Normal 2 3 2 4 2 5 7" xfId="16720" xr:uid="{00000000-0005-0000-0000-0000B44A0000}"/>
    <cellStyle name="Normal 2 3 2 4 2 6" xfId="785" xr:uid="{00000000-0005-0000-0000-0000B54A0000}"/>
    <cellStyle name="Normal 2 3 2 4 2 6 2" xfId="2195" xr:uid="{00000000-0005-0000-0000-0000B64A0000}"/>
    <cellStyle name="Normal 2 3 2 4 2 6 2 2" xfId="4736" xr:uid="{00000000-0005-0000-0000-0000B74A0000}"/>
    <cellStyle name="Normal 2 3 2 4 2 6 2 2 2" xfId="12882" xr:uid="{00000000-0005-0000-0000-0000B84A0000}"/>
    <cellStyle name="Normal 2 3 2 4 2 6 2 2 2 2" xfId="29178" xr:uid="{00000000-0005-0000-0000-0000B94A0000}"/>
    <cellStyle name="Normal 2 3 2 4 2 6 2 2 3" xfId="21032" xr:uid="{00000000-0005-0000-0000-0000BA4A0000}"/>
    <cellStyle name="Normal 2 3 2 4 2 6 2 3" xfId="7494" xr:uid="{00000000-0005-0000-0000-0000BB4A0000}"/>
    <cellStyle name="Normal 2 3 2 4 2 6 2 3 2" xfId="15640" xr:uid="{00000000-0005-0000-0000-0000BC4A0000}"/>
    <cellStyle name="Normal 2 3 2 4 2 6 2 3 2 2" xfId="31936" xr:uid="{00000000-0005-0000-0000-0000BD4A0000}"/>
    <cellStyle name="Normal 2 3 2 4 2 6 2 3 3" xfId="23790" xr:uid="{00000000-0005-0000-0000-0000BE4A0000}"/>
    <cellStyle name="Normal 2 3 2 4 2 6 2 4" xfId="10341" xr:uid="{00000000-0005-0000-0000-0000BF4A0000}"/>
    <cellStyle name="Normal 2 3 2 4 2 6 2 4 2" xfId="26637" xr:uid="{00000000-0005-0000-0000-0000C04A0000}"/>
    <cellStyle name="Normal 2 3 2 4 2 6 2 5" xfId="18491" xr:uid="{00000000-0005-0000-0000-0000C14A0000}"/>
    <cellStyle name="Normal 2 3 2 4 2 6 3" xfId="3518" xr:uid="{00000000-0005-0000-0000-0000C24A0000}"/>
    <cellStyle name="Normal 2 3 2 4 2 6 3 2" xfId="11664" xr:uid="{00000000-0005-0000-0000-0000C34A0000}"/>
    <cellStyle name="Normal 2 3 2 4 2 6 3 2 2" xfId="27960" xr:uid="{00000000-0005-0000-0000-0000C44A0000}"/>
    <cellStyle name="Normal 2 3 2 4 2 6 3 3" xfId="19814" xr:uid="{00000000-0005-0000-0000-0000C54A0000}"/>
    <cellStyle name="Normal 2 3 2 4 2 6 4" xfId="6084" xr:uid="{00000000-0005-0000-0000-0000C64A0000}"/>
    <cellStyle name="Normal 2 3 2 4 2 6 4 2" xfId="14230" xr:uid="{00000000-0005-0000-0000-0000C74A0000}"/>
    <cellStyle name="Normal 2 3 2 4 2 6 4 2 2" xfId="30526" xr:uid="{00000000-0005-0000-0000-0000C84A0000}"/>
    <cellStyle name="Normal 2 3 2 4 2 6 4 3" xfId="22380" xr:uid="{00000000-0005-0000-0000-0000C94A0000}"/>
    <cellStyle name="Normal 2 3 2 4 2 6 5" xfId="8931" xr:uid="{00000000-0005-0000-0000-0000CA4A0000}"/>
    <cellStyle name="Normal 2 3 2 4 2 6 5 2" xfId="25227" xr:uid="{00000000-0005-0000-0000-0000CB4A0000}"/>
    <cellStyle name="Normal 2 3 2 4 2 6 6" xfId="17081" xr:uid="{00000000-0005-0000-0000-0000CC4A0000}"/>
    <cellStyle name="Normal 2 3 2 4 2 7" xfId="1490" xr:uid="{00000000-0005-0000-0000-0000CD4A0000}"/>
    <cellStyle name="Normal 2 3 2 4 2 7 2" xfId="4127" xr:uid="{00000000-0005-0000-0000-0000CE4A0000}"/>
    <cellStyle name="Normal 2 3 2 4 2 7 2 2" xfId="12273" xr:uid="{00000000-0005-0000-0000-0000CF4A0000}"/>
    <cellStyle name="Normal 2 3 2 4 2 7 2 2 2" xfId="28569" xr:uid="{00000000-0005-0000-0000-0000D04A0000}"/>
    <cellStyle name="Normal 2 3 2 4 2 7 2 3" xfId="20423" xr:uid="{00000000-0005-0000-0000-0000D14A0000}"/>
    <cellStyle name="Normal 2 3 2 4 2 7 3" xfId="6789" xr:uid="{00000000-0005-0000-0000-0000D24A0000}"/>
    <cellStyle name="Normal 2 3 2 4 2 7 3 2" xfId="14935" xr:uid="{00000000-0005-0000-0000-0000D34A0000}"/>
    <cellStyle name="Normal 2 3 2 4 2 7 3 2 2" xfId="31231" xr:uid="{00000000-0005-0000-0000-0000D44A0000}"/>
    <cellStyle name="Normal 2 3 2 4 2 7 3 3" xfId="23085" xr:uid="{00000000-0005-0000-0000-0000D54A0000}"/>
    <cellStyle name="Normal 2 3 2 4 2 7 4" xfId="9636" xr:uid="{00000000-0005-0000-0000-0000D64A0000}"/>
    <cellStyle name="Normal 2 3 2 4 2 7 4 2" xfId="25932" xr:uid="{00000000-0005-0000-0000-0000D74A0000}"/>
    <cellStyle name="Normal 2 3 2 4 2 7 5" xfId="17786" xr:uid="{00000000-0005-0000-0000-0000D84A0000}"/>
    <cellStyle name="Normal 2 3 2 4 2 8" xfId="2909" xr:uid="{00000000-0005-0000-0000-0000D94A0000}"/>
    <cellStyle name="Normal 2 3 2 4 2 8 2" xfId="11055" xr:uid="{00000000-0005-0000-0000-0000DA4A0000}"/>
    <cellStyle name="Normal 2 3 2 4 2 8 2 2" xfId="27351" xr:uid="{00000000-0005-0000-0000-0000DB4A0000}"/>
    <cellStyle name="Normal 2 3 2 4 2 8 3" xfId="19205" xr:uid="{00000000-0005-0000-0000-0000DC4A0000}"/>
    <cellStyle name="Normal 2 3 2 4 2 9" xfId="5379" xr:uid="{00000000-0005-0000-0000-0000DD4A0000}"/>
    <cellStyle name="Normal 2 3 2 4 2 9 2" xfId="13525" xr:uid="{00000000-0005-0000-0000-0000DE4A0000}"/>
    <cellStyle name="Normal 2 3 2 4 2 9 2 2" xfId="29821" xr:uid="{00000000-0005-0000-0000-0000DF4A0000}"/>
    <cellStyle name="Normal 2 3 2 4 2 9 3" xfId="21675" xr:uid="{00000000-0005-0000-0000-0000E04A0000}"/>
    <cellStyle name="Normal 2 3 2 4 3" xfId="125" xr:uid="{00000000-0005-0000-0000-0000E14A0000}"/>
    <cellStyle name="Normal 2 3 2 4 3 2" xfId="469" xr:uid="{00000000-0005-0000-0000-0000E24A0000}"/>
    <cellStyle name="Normal 2 3 2 4 3 2 2" xfId="1175" xr:uid="{00000000-0005-0000-0000-0000E34A0000}"/>
    <cellStyle name="Normal 2 3 2 4 3 2 2 2" xfId="2585" xr:uid="{00000000-0005-0000-0000-0000E44A0000}"/>
    <cellStyle name="Normal 2 3 2 4 3 2 2 2 2" xfId="5070" xr:uid="{00000000-0005-0000-0000-0000E54A0000}"/>
    <cellStyle name="Normal 2 3 2 4 3 2 2 2 2 2" xfId="13216" xr:uid="{00000000-0005-0000-0000-0000E64A0000}"/>
    <cellStyle name="Normal 2 3 2 4 3 2 2 2 2 2 2" xfId="29512" xr:uid="{00000000-0005-0000-0000-0000E74A0000}"/>
    <cellStyle name="Normal 2 3 2 4 3 2 2 2 2 3" xfId="21366" xr:uid="{00000000-0005-0000-0000-0000E84A0000}"/>
    <cellStyle name="Normal 2 3 2 4 3 2 2 2 3" xfId="7884" xr:uid="{00000000-0005-0000-0000-0000E94A0000}"/>
    <cellStyle name="Normal 2 3 2 4 3 2 2 2 3 2" xfId="16030" xr:uid="{00000000-0005-0000-0000-0000EA4A0000}"/>
    <cellStyle name="Normal 2 3 2 4 3 2 2 2 3 2 2" xfId="32326" xr:uid="{00000000-0005-0000-0000-0000EB4A0000}"/>
    <cellStyle name="Normal 2 3 2 4 3 2 2 2 3 3" xfId="24180" xr:uid="{00000000-0005-0000-0000-0000EC4A0000}"/>
    <cellStyle name="Normal 2 3 2 4 3 2 2 2 4" xfId="10731" xr:uid="{00000000-0005-0000-0000-0000ED4A0000}"/>
    <cellStyle name="Normal 2 3 2 4 3 2 2 2 4 2" xfId="27027" xr:uid="{00000000-0005-0000-0000-0000EE4A0000}"/>
    <cellStyle name="Normal 2 3 2 4 3 2 2 2 5" xfId="18881" xr:uid="{00000000-0005-0000-0000-0000EF4A0000}"/>
    <cellStyle name="Normal 2 3 2 4 3 2 2 3" xfId="3852" xr:uid="{00000000-0005-0000-0000-0000F04A0000}"/>
    <cellStyle name="Normal 2 3 2 4 3 2 2 3 2" xfId="11998" xr:uid="{00000000-0005-0000-0000-0000F14A0000}"/>
    <cellStyle name="Normal 2 3 2 4 3 2 2 3 2 2" xfId="28294" xr:uid="{00000000-0005-0000-0000-0000F24A0000}"/>
    <cellStyle name="Normal 2 3 2 4 3 2 2 3 3" xfId="20148" xr:uid="{00000000-0005-0000-0000-0000F34A0000}"/>
    <cellStyle name="Normal 2 3 2 4 3 2 2 4" xfId="6474" xr:uid="{00000000-0005-0000-0000-0000F44A0000}"/>
    <cellStyle name="Normal 2 3 2 4 3 2 2 4 2" xfId="14620" xr:uid="{00000000-0005-0000-0000-0000F54A0000}"/>
    <cellStyle name="Normal 2 3 2 4 3 2 2 4 2 2" xfId="30916" xr:uid="{00000000-0005-0000-0000-0000F64A0000}"/>
    <cellStyle name="Normal 2 3 2 4 3 2 2 4 3" xfId="22770" xr:uid="{00000000-0005-0000-0000-0000F74A0000}"/>
    <cellStyle name="Normal 2 3 2 4 3 2 2 5" xfId="9321" xr:uid="{00000000-0005-0000-0000-0000F84A0000}"/>
    <cellStyle name="Normal 2 3 2 4 3 2 2 5 2" xfId="25617" xr:uid="{00000000-0005-0000-0000-0000F94A0000}"/>
    <cellStyle name="Normal 2 3 2 4 3 2 2 6" xfId="17471" xr:uid="{00000000-0005-0000-0000-0000FA4A0000}"/>
    <cellStyle name="Normal 2 3 2 4 3 2 3" xfId="1880" xr:uid="{00000000-0005-0000-0000-0000FB4A0000}"/>
    <cellStyle name="Normal 2 3 2 4 3 2 3 2" xfId="4461" xr:uid="{00000000-0005-0000-0000-0000FC4A0000}"/>
    <cellStyle name="Normal 2 3 2 4 3 2 3 2 2" xfId="12607" xr:uid="{00000000-0005-0000-0000-0000FD4A0000}"/>
    <cellStyle name="Normal 2 3 2 4 3 2 3 2 2 2" xfId="28903" xr:uid="{00000000-0005-0000-0000-0000FE4A0000}"/>
    <cellStyle name="Normal 2 3 2 4 3 2 3 2 3" xfId="20757" xr:uid="{00000000-0005-0000-0000-0000FF4A0000}"/>
    <cellStyle name="Normal 2 3 2 4 3 2 3 3" xfId="7179" xr:uid="{00000000-0005-0000-0000-0000004B0000}"/>
    <cellStyle name="Normal 2 3 2 4 3 2 3 3 2" xfId="15325" xr:uid="{00000000-0005-0000-0000-0000014B0000}"/>
    <cellStyle name="Normal 2 3 2 4 3 2 3 3 2 2" xfId="31621" xr:uid="{00000000-0005-0000-0000-0000024B0000}"/>
    <cellStyle name="Normal 2 3 2 4 3 2 3 3 3" xfId="23475" xr:uid="{00000000-0005-0000-0000-0000034B0000}"/>
    <cellStyle name="Normal 2 3 2 4 3 2 3 4" xfId="10026" xr:uid="{00000000-0005-0000-0000-0000044B0000}"/>
    <cellStyle name="Normal 2 3 2 4 3 2 3 4 2" xfId="26322" xr:uid="{00000000-0005-0000-0000-0000054B0000}"/>
    <cellStyle name="Normal 2 3 2 4 3 2 3 5" xfId="18176" xr:uid="{00000000-0005-0000-0000-0000064B0000}"/>
    <cellStyle name="Normal 2 3 2 4 3 2 4" xfId="3243" xr:uid="{00000000-0005-0000-0000-0000074B0000}"/>
    <cellStyle name="Normal 2 3 2 4 3 2 4 2" xfId="11389" xr:uid="{00000000-0005-0000-0000-0000084B0000}"/>
    <cellStyle name="Normal 2 3 2 4 3 2 4 2 2" xfId="27685" xr:uid="{00000000-0005-0000-0000-0000094B0000}"/>
    <cellStyle name="Normal 2 3 2 4 3 2 4 3" xfId="19539" xr:uid="{00000000-0005-0000-0000-00000A4B0000}"/>
    <cellStyle name="Normal 2 3 2 4 3 2 5" xfId="5769" xr:uid="{00000000-0005-0000-0000-00000B4B0000}"/>
    <cellStyle name="Normal 2 3 2 4 3 2 5 2" xfId="13915" xr:uid="{00000000-0005-0000-0000-00000C4B0000}"/>
    <cellStyle name="Normal 2 3 2 4 3 2 5 2 2" xfId="30211" xr:uid="{00000000-0005-0000-0000-00000D4B0000}"/>
    <cellStyle name="Normal 2 3 2 4 3 2 5 3" xfId="22065" xr:uid="{00000000-0005-0000-0000-00000E4B0000}"/>
    <cellStyle name="Normal 2 3 2 4 3 2 6" xfId="8616" xr:uid="{00000000-0005-0000-0000-00000F4B0000}"/>
    <cellStyle name="Normal 2 3 2 4 3 2 6 2" xfId="24912" xr:uid="{00000000-0005-0000-0000-0000104B0000}"/>
    <cellStyle name="Normal 2 3 2 4 3 2 7" xfId="16766" xr:uid="{00000000-0005-0000-0000-0000114B0000}"/>
    <cellStyle name="Normal 2 3 2 4 3 3" xfId="831" xr:uid="{00000000-0005-0000-0000-0000124B0000}"/>
    <cellStyle name="Normal 2 3 2 4 3 3 2" xfId="2241" xr:uid="{00000000-0005-0000-0000-0000134B0000}"/>
    <cellStyle name="Normal 2 3 2 4 3 3 2 2" xfId="4774" xr:uid="{00000000-0005-0000-0000-0000144B0000}"/>
    <cellStyle name="Normal 2 3 2 4 3 3 2 2 2" xfId="12920" xr:uid="{00000000-0005-0000-0000-0000154B0000}"/>
    <cellStyle name="Normal 2 3 2 4 3 3 2 2 2 2" xfId="29216" xr:uid="{00000000-0005-0000-0000-0000164B0000}"/>
    <cellStyle name="Normal 2 3 2 4 3 3 2 2 3" xfId="21070" xr:uid="{00000000-0005-0000-0000-0000174B0000}"/>
    <cellStyle name="Normal 2 3 2 4 3 3 2 3" xfId="7540" xr:uid="{00000000-0005-0000-0000-0000184B0000}"/>
    <cellStyle name="Normal 2 3 2 4 3 3 2 3 2" xfId="15686" xr:uid="{00000000-0005-0000-0000-0000194B0000}"/>
    <cellStyle name="Normal 2 3 2 4 3 3 2 3 2 2" xfId="31982" xr:uid="{00000000-0005-0000-0000-00001A4B0000}"/>
    <cellStyle name="Normal 2 3 2 4 3 3 2 3 3" xfId="23836" xr:uid="{00000000-0005-0000-0000-00001B4B0000}"/>
    <cellStyle name="Normal 2 3 2 4 3 3 2 4" xfId="10387" xr:uid="{00000000-0005-0000-0000-00001C4B0000}"/>
    <cellStyle name="Normal 2 3 2 4 3 3 2 4 2" xfId="26683" xr:uid="{00000000-0005-0000-0000-00001D4B0000}"/>
    <cellStyle name="Normal 2 3 2 4 3 3 2 5" xfId="18537" xr:uid="{00000000-0005-0000-0000-00001E4B0000}"/>
    <cellStyle name="Normal 2 3 2 4 3 3 3" xfId="3556" xr:uid="{00000000-0005-0000-0000-00001F4B0000}"/>
    <cellStyle name="Normal 2 3 2 4 3 3 3 2" xfId="11702" xr:uid="{00000000-0005-0000-0000-0000204B0000}"/>
    <cellStyle name="Normal 2 3 2 4 3 3 3 2 2" xfId="27998" xr:uid="{00000000-0005-0000-0000-0000214B0000}"/>
    <cellStyle name="Normal 2 3 2 4 3 3 3 3" xfId="19852" xr:uid="{00000000-0005-0000-0000-0000224B0000}"/>
    <cellStyle name="Normal 2 3 2 4 3 3 4" xfId="6130" xr:uid="{00000000-0005-0000-0000-0000234B0000}"/>
    <cellStyle name="Normal 2 3 2 4 3 3 4 2" xfId="14276" xr:uid="{00000000-0005-0000-0000-0000244B0000}"/>
    <cellStyle name="Normal 2 3 2 4 3 3 4 2 2" xfId="30572" xr:uid="{00000000-0005-0000-0000-0000254B0000}"/>
    <cellStyle name="Normal 2 3 2 4 3 3 4 3" xfId="22426" xr:uid="{00000000-0005-0000-0000-0000264B0000}"/>
    <cellStyle name="Normal 2 3 2 4 3 3 5" xfId="8977" xr:uid="{00000000-0005-0000-0000-0000274B0000}"/>
    <cellStyle name="Normal 2 3 2 4 3 3 5 2" xfId="25273" xr:uid="{00000000-0005-0000-0000-0000284B0000}"/>
    <cellStyle name="Normal 2 3 2 4 3 3 6" xfId="17127" xr:uid="{00000000-0005-0000-0000-0000294B0000}"/>
    <cellStyle name="Normal 2 3 2 4 3 4" xfId="1536" xr:uid="{00000000-0005-0000-0000-00002A4B0000}"/>
    <cellStyle name="Normal 2 3 2 4 3 4 2" xfId="4165" xr:uid="{00000000-0005-0000-0000-00002B4B0000}"/>
    <cellStyle name="Normal 2 3 2 4 3 4 2 2" xfId="12311" xr:uid="{00000000-0005-0000-0000-00002C4B0000}"/>
    <cellStyle name="Normal 2 3 2 4 3 4 2 2 2" xfId="28607" xr:uid="{00000000-0005-0000-0000-00002D4B0000}"/>
    <cellStyle name="Normal 2 3 2 4 3 4 2 3" xfId="20461" xr:uid="{00000000-0005-0000-0000-00002E4B0000}"/>
    <cellStyle name="Normal 2 3 2 4 3 4 3" xfId="6835" xr:uid="{00000000-0005-0000-0000-00002F4B0000}"/>
    <cellStyle name="Normal 2 3 2 4 3 4 3 2" xfId="14981" xr:uid="{00000000-0005-0000-0000-0000304B0000}"/>
    <cellStyle name="Normal 2 3 2 4 3 4 3 2 2" xfId="31277" xr:uid="{00000000-0005-0000-0000-0000314B0000}"/>
    <cellStyle name="Normal 2 3 2 4 3 4 3 3" xfId="23131" xr:uid="{00000000-0005-0000-0000-0000324B0000}"/>
    <cellStyle name="Normal 2 3 2 4 3 4 4" xfId="9682" xr:uid="{00000000-0005-0000-0000-0000334B0000}"/>
    <cellStyle name="Normal 2 3 2 4 3 4 4 2" xfId="25978" xr:uid="{00000000-0005-0000-0000-0000344B0000}"/>
    <cellStyle name="Normal 2 3 2 4 3 4 5" xfId="17832" xr:uid="{00000000-0005-0000-0000-0000354B0000}"/>
    <cellStyle name="Normal 2 3 2 4 3 5" xfId="2947" xr:uid="{00000000-0005-0000-0000-0000364B0000}"/>
    <cellStyle name="Normal 2 3 2 4 3 5 2" xfId="11093" xr:uid="{00000000-0005-0000-0000-0000374B0000}"/>
    <cellStyle name="Normal 2 3 2 4 3 5 2 2" xfId="27389" xr:uid="{00000000-0005-0000-0000-0000384B0000}"/>
    <cellStyle name="Normal 2 3 2 4 3 5 3" xfId="19243" xr:uid="{00000000-0005-0000-0000-0000394B0000}"/>
    <cellStyle name="Normal 2 3 2 4 3 6" xfId="5425" xr:uid="{00000000-0005-0000-0000-00003A4B0000}"/>
    <cellStyle name="Normal 2 3 2 4 3 6 2" xfId="13571" xr:uid="{00000000-0005-0000-0000-00003B4B0000}"/>
    <cellStyle name="Normal 2 3 2 4 3 6 2 2" xfId="29867" xr:uid="{00000000-0005-0000-0000-00003C4B0000}"/>
    <cellStyle name="Normal 2 3 2 4 3 6 3" xfId="21721" xr:uid="{00000000-0005-0000-0000-00003D4B0000}"/>
    <cellStyle name="Normal 2 3 2 4 3 7" xfId="8272" xr:uid="{00000000-0005-0000-0000-00003E4B0000}"/>
    <cellStyle name="Normal 2 3 2 4 3 7 2" xfId="24568" xr:uid="{00000000-0005-0000-0000-00003F4B0000}"/>
    <cellStyle name="Normal 2 3 2 4 3 8" xfId="16422" xr:uid="{00000000-0005-0000-0000-0000404B0000}"/>
    <cellStyle name="Normal 2 3 2 4 4" xfId="210" xr:uid="{00000000-0005-0000-0000-0000414B0000}"/>
    <cellStyle name="Normal 2 3 2 4 4 2" xfId="554" xr:uid="{00000000-0005-0000-0000-0000424B0000}"/>
    <cellStyle name="Normal 2 3 2 4 4 2 2" xfId="1260" xr:uid="{00000000-0005-0000-0000-0000434B0000}"/>
    <cellStyle name="Normal 2 3 2 4 4 2 2 2" xfId="2670" xr:uid="{00000000-0005-0000-0000-0000444B0000}"/>
    <cellStyle name="Normal 2 3 2 4 4 2 2 2 2" xfId="5144" xr:uid="{00000000-0005-0000-0000-0000454B0000}"/>
    <cellStyle name="Normal 2 3 2 4 4 2 2 2 2 2" xfId="13290" xr:uid="{00000000-0005-0000-0000-0000464B0000}"/>
    <cellStyle name="Normal 2 3 2 4 4 2 2 2 2 2 2" xfId="29586" xr:uid="{00000000-0005-0000-0000-0000474B0000}"/>
    <cellStyle name="Normal 2 3 2 4 4 2 2 2 2 3" xfId="21440" xr:uid="{00000000-0005-0000-0000-0000484B0000}"/>
    <cellStyle name="Normal 2 3 2 4 4 2 2 2 3" xfId="7969" xr:uid="{00000000-0005-0000-0000-0000494B0000}"/>
    <cellStyle name="Normal 2 3 2 4 4 2 2 2 3 2" xfId="16115" xr:uid="{00000000-0005-0000-0000-00004A4B0000}"/>
    <cellStyle name="Normal 2 3 2 4 4 2 2 2 3 2 2" xfId="32411" xr:uid="{00000000-0005-0000-0000-00004B4B0000}"/>
    <cellStyle name="Normal 2 3 2 4 4 2 2 2 3 3" xfId="24265" xr:uid="{00000000-0005-0000-0000-00004C4B0000}"/>
    <cellStyle name="Normal 2 3 2 4 4 2 2 2 4" xfId="10816" xr:uid="{00000000-0005-0000-0000-00004D4B0000}"/>
    <cellStyle name="Normal 2 3 2 4 4 2 2 2 4 2" xfId="27112" xr:uid="{00000000-0005-0000-0000-00004E4B0000}"/>
    <cellStyle name="Normal 2 3 2 4 4 2 2 2 5" xfId="18966" xr:uid="{00000000-0005-0000-0000-00004F4B0000}"/>
    <cellStyle name="Normal 2 3 2 4 4 2 2 3" xfId="3926" xr:uid="{00000000-0005-0000-0000-0000504B0000}"/>
    <cellStyle name="Normal 2 3 2 4 4 2 2 3 2" xfId="12072" xr:uid="{00000000-0005-0000-0000-0000514B0000}"/>
    <cellStyle name="Normal 2 3 2 4 4 2 2 3 2 2" xfId="28368" xr:uid="{00000000-0005-0000-0000-0000524B0000}"/>
    <cellStyle name="Normal 2 3 2 4 4 2 2 3 3" xfId="20222" xr:uid="{00000000-0005-0000-0000-0000534B0000}"/>
    <cellStyle name="Normal 2 3 2 4 4 2 2 4" xfId="6559" xr:uid="{00000000-0005-0000-0000-0000544B0000}"/>
    <cellStyle name="Normal 2 3 2 4 4 2 2 4 2" xfId="14705" xr:uid="{00000000-0005-0000-0000-0000554B0000}"/>
    <cellStyle name="Normal 2 3 2 4 4 2 2 4 2 2" xfId="31001" xr:uid="{00000000-0005-0000-0000-0000564B0000}"/>
    <cellStyle name="Normal 2 3 2 4 4 2 2 4 3" xfId="22855" xr:uid="{00000000-0005-0000-0000-0000574B0000}"/>
    <cellStyle name="Normal 2 3 2 4 4 2 2 5" xfId="9406" xr:uid="{00000000-0005-0000-0000-0000584B0000}"/>
    <cellStyle name="Normal 2 3 2 4 4 2 2 5 2" xfId="25702" xr:uid="{00000000-0005-0000-0000-0000594B0000}"/>
    <cellStyle name="Normal 2 3 2 4 4 2 2 6" xfId="17556" xr:uid="{00000000-0005-0000-0000-00005A4B0000}"/>
    <cellStyle name="Normal 2 3 2 4 4 2 3" xfId="1965" xr:uid="{00000000-0005-0000-0000-00005B4B0000}"/>
    <cellStyle name="Normal 2 3 2 4 4 2 3 2" xfId="4535" xr:uid="{00000000-0005-0000-0000-00005C4B0000}"/>
    <cellStyle name="Normal 2 3 2 4 4 2 3 2 2" xfId="12681" xr:uid="{00000000-0005-0000-0000-00005D4B0000}"/>
    <cellStyle name="Normal 2 3 2 4 4 2 3 2 2 2" xfId="28977" xr:uid="{00000000-0005-0000-0000-00005E4B0000}"/>
    <cellStyle name="Normal 2 3 2 4 4 2 3 2 3" xfId="20831" xr:uid="{00000000-0005-0000-0000-00005F4B0000}"/>
    <cellStyle name="Normal 2 3 2 4 4 2 3 3" xfId="7264" xr:uid="{00000000-0005-0000-0000-0000604B0000}"/>
    <cellStyle name="Normal 2 3 2 4 4 2 3 3 2" xfId="15410" xr:uid="{00000000-0005-0000-0000-0000614B0000}"/>
    <cellStyle name="Normal 2 3 2 4 4 2 3 3 2 2" xfId="31706" xr:uid="{00000000-0005-0000-0000-0000624B0000}"/>
    <cellStyle name="Normal 2 3 2 4 4 2 3 3 3" xfId="23560" xr:uid="{00000000-0005-0000-0000-0000634B0000}"/>
    <cellStyle name="Normal 2 3 2 4 4 2 3 4" xfId="10111" xr:uid="{00000000-0005-0000-0000-0000644B0000}"/>
    <cellStyle name="Normal 2 3 2 4 4 2 3 4 2" xfId="26407" xr:uid="{00000000-0005-0000-0000-0000654B0000}"/>
    <cellStyle name="Normal 2 3 2 4 4 2 3 5" xfId="18261" xr:uid="{00000000-0005-0000-0000-0000664B0000}"/>
    <cellStyle name="Normal 2 3 2 4 4 2 4" xfId="3317" xr:uid="{00000000-0005-0000-0000-0000674B0000}"/>
    <cellStyle name="Normal 2 3 2 4 4 2 4 2" xfId="11463" xr:uid="{00000000-0005-0000-0000-0000684B0000}"/>
    <cellStyle name="Normal 2 3 2 4 4 2 4 2 2" xfId="27759" xr:uid="{00000000-0005-0000-0000-0000694B0000}"/>
    <cellStyle name="Normal 2 3 2 4 4 2 4 3" xfId="19613" xr:uid="{00000000-0005-0000-0000-00006A4B0000}"/>
    <cellStyle name="Normal 2 3 2 4 4 2 5" xfId="5854" xr:uid="{00000000-0005-0000-0000-00006B4B0000}"/>
    <cellStyle name="Normal 2 3 2 4 4 2 5 2" xfId="14000" xr:uid="{00000000-0005-0000-0000-00006C4B0000}"/>
    <cellStyle name="Normal 2 3 2 4 4 2 5 2 2" xfId="30296" xr:uid="{00000000-0005-0000-0000-00006D4B0000}"/>
    <cellStyle name="Normal 2 3 2 4 4 2 5 3" xfId="22150" xr:uid="{00000000-0005-0000-0000-00006E4B0000}"/>
    <cellStyle name="Normal 2 3 2 4 4 2 6" xfId="8701" xr:uid="{00000000-0005-0000-0000-00006F4B0000}"/>
    <cellStyle name="Normal 2 3 2 4 4 2 6 2" xfId="24997" xr:uid="{00000000-0005-0000-0000-0000704B0000}"/>
    <cellStyle name="Normal 2 3 2 4 4 2 7" xfId="16851" xr:uid="{00000000-0005-0000-0000-0000714B0000}"/>
    <cellStyle name="Normal 2 3 2 4 4 3" xfId="916" xr:uid="{00000000-0005-0000-0000-0000724B0000}"/>
    <cellStyle name="Normal 2 3 2 4 4 3 2" xfId="2326" xr:uid="{00000000-0005-0000-0000-0000734B0000}"/>
    <cellStyle name="Normal 2 3 2 4 4 3 2 2" xfId="4848" xr:uid="{00000000-0005-0000-0000-0000744B0000}"/>
    <cellStyle name="Normal 2 3 2 4 4 3 2 2 2" xfId="12994" xr:uid="{00000000-0005-0000-0000-0000754B0000}"/>
    <cellStyle name="Normal 2 3 2 4 4 3 2 2 2 2" xfId="29290" xr:uid="{00000000-0005-0000-0000-0000764B0000}"/>
    <cellStyle name="Normal 2 3 2 4 4 3 2 2 3" xfId="21144" xr:uid="{00000000-0005-0000-0000-0000774B0000}"/>
    <cellStyle name="Normal 2 3 2 4 4 3 2 3" xfId="7625" xr:uid="{00000000-0005-0000-0000-0000784B0000}"/>
    <cellStyle name="Normal 2 3 2 4 4 3 2 3 2" xfId="15771" xr:uid="{00000000-0005-0000-0000-0000794B0000}"/>
    <cellStyle name="Normal 2 3 2 4 4 3 2 3 2 2" xfId="32067" xr:uid="{00000000-0005-0000-0000-00007A4B0000}"/>
    <cellStyle name="Normal 2 3 2 4 4 3 2 3 3" xfId="23921" xr:uid="{00000000-0005-0000-0000-00007B4B0000}"/>
    <cellStyle name="Normal 2 3 2 4 4 3 2 4" xfId="10472" xr:uid="{00000000-0005-0000-0000-00007C4B0000}"/>
    <cellStyle name="Normal 2 3 2 4 4 3 2 4 2" xfId="26768" xr:uid="{00000000-0005-0000-0000-00007D4B0000}"/>
    <cellStyle name="Normal 2 3 2 4 4 3 2 5" xfId="18622" xr:uid="{00000000-0005-0000-0000-00007E4B0000}"/>
    <cellStyle name="Normal 2 3 2 4 4 3 3" xfId="3630" xr:uid="{00000000-0005-0000-0000-00007F4B0000}"/>
    <cellStyle name="Normal 2 3 2 4 4 3 3 2" xfId="11776" xr:uid="{00000000-0005-0000-0000-0000804B0000}"/>
    <cellStyle name="Normal 2 3 2 4 4 3 3 2 2" xfId="28072" xr:uid="{00000000-0005-0000-0000-0000814B0000}"/>
    <cellStyle name="Normal 2 3 2 4 4 3 3 3" xfId="19926" xr:uid="{00000000-0005-0000-0000-0000824B0000}"/>
    <cellStyle name="Normal 2 3 2 4 4 3 4" xfId="6215" xr:uid="{00000000-0005-0000-0000-0000834B0000}"/>
    <cellStyle name="Normal 2 3 2 4 4 3 4 2" xfId="14361" xr:uid="{00000000-0005-0000-0000-0000844B0000}"/>
    <cellStyle name="Normal 2 3 2 4 4 3 4 2 2" xfId="30657" xr:uid="{00000000-0005-0000-0000-0000854B0000}"/>
    <cellStyle name="Normal 2 3 2 4 4 3 4 3" xfId="22511" xr:uid="{00000000-0005-0000-0000-0000864B0000}"/>
    <cellStyle name="Normal 2 3 2 4 4 3 5" xfId="9062" xr:uid="{00000000-0005-0000-0000-0000874B0000}"/>
    <cellStyle name="Normal 2 3 2 4 4 3 5 2" xfId="25358" xr:uid="{00000000-0005-0000-0000-0000884B0000}"/>
    <cellStyle name="Normal 2 3 2 4 4 3 6" xfId="17212" xr:uid="{00000000-0005-0000-0000-0000894B0000}"/>
    <cellStyle name="Normal 2 3 2 4 4 4" xfId="1621" xr:uid="{00000000-0005-0000-0000-00008A4B0000}"/>
    <cellStyle name="Normal 2 3 2 4 4 4 2" xfId="4239" xr:uid="{00000000-0005-0000-0000-00008B4B0000}"/>
    <cellStyle name="Normal 2 3 2 4 4 4 2 2" xfId="12385" xr:uid="{00000000-0005-0000-0000-00008C4B0000}"/>
    <cellStyle name="Normal 2 3 2 4 4 4 2 2 2" xfId="28681" xr:uid="{00000000-0005-0000-0000-00008D4B0000}"/>
    <cellStyle name="Normal 2 3 2 4 4 4 2 3" xfId="20535" xr:uid="{00000000-0005-0000-0000-00008E4B0000}"/>
    <cellStyle name="Normal 2 3 2 4 4 4 3" xfId="6920" xr:uid="{00000000-0005-0000-0000-00008F4B0000}"/>
    <cellStyle name="Normal 2 3 2 4 4 4 3 2" xfId="15066" xr:uid="{00000000-0005-0000-0000-0000904B0000}"/>
    <cellStyle name="Normal 2 3 2 4 4 4 3 2 2" xfId="31362" xr:uid="{00000000-0005-0000-0000-0000914B0000}"/>
    <cellStyle name="Normal 2 3 2 4 4 4 3 3" xfId="23216" xr:uid="{00000000-0005-0000-0000-0000924B0000}"/>
    <cellStyle name="Normal 2 3 2 4 4 4 4" xfId="9767" xr:uid="{00000000-0005-0000-0000-0000934B0000}"/>
    <cellStyle name="Normal 2 3 2 4 4 4 4 2" xfId="26063" xr:uid="{00000000-0005-0000-0000-0000944B0000}"/>
    <cellStyle name="Normal 2 3 2 4 4 4 5" xfId="17917" xr:uid="{00000000-0005-0000-0000-0000954B0000}"/>
    <cellStyle name="Normal 2 3 2 4 4 5" xfId="3021" xr:uid="{00000000-0005-0000-0000-0000964B0000}"/>
    <cellStyle name="Normal 2 3 2 4 4 5 2" xfId="11167" xr:uid="{00000000-0005-0000-0000-0000974B0000}"/>
    <cellStyle name="Normal 2 3 2 4 4 5 2 2" xfId="27463" xr:uid="{00000000-0005-0000-0000-0000984B0000}"/>
    <cellStyle name="Normal 2 3 2 4 4 5 3" xfId="19317" xr:uid="{00000000-0005-0000-0000-0000994B0000}"/>
    <cellStyle name="Normal 2 3 2 4 4 6" xfId="5510" xr:uid="{00000000-0005-0000-0000-00009A4B0000}"/>
    <cellStyle name="Normal 2 3 2 4 4 6 2" xfId="13656" xr:uid="{00000000-0005-0000-0000-00009B4B0000}"/>
    <cellStyle name="Normal 2 3 2 4 4 6 2 2" xfId="29952" xr:uid="{00000000-0005-0000-0000-00009C4B0000}"/>
    <cellStyle name="Normal 2 3 2 4 4 6 3" xfId="21806" xr:uid="{00000000-0005-0000-0000-00009D4B0000}"/>
    <cellStyle name="Normal 2 3 2 4 4 7" xfId="8357" xr:uid="{00000000-0005-0000-0000-00009E4B0000}"/>
    <cellStyle name="Normal 2 3 2 4 4 7 2" xfId="24653" xr:uid="{00000000-0005-0000-0000-00009F4B0000}"/>
    <cellStyle name="Normal 2 3 2 4 4 8" xfId="16507" xr:uid="{00000000-0005-0000-0000-0000A04B0000}"/>
    <cellStyle name="Normal 2 3 2 4 5" xfId="289" xr:uid="{00000000-0005-0000-0000-0000A14B0000}"/>
    <cellStyle name="Normal 2 3 2 4 5 2" xfId="633" xr:uid="{00000000-0005-0000-0000-0000A24B0000}"/>
    <cellStyle name="Normal 2 3 2 4 5 2 2" xfId="1339" xr:uid="{00000000-0005-0000-0000-0000A34B0000}"/>
    <cellStyle name="Normal 2 3 2 4 5 2 2 2" xfId="2749" xr:uid="{00000000-0005-0000-0000-0000A44B0000}"/>
    <cellStyle name="Normal 2 3 2 4 5 2 2 2 2" xfId="5218" xr:uid="{00000000-0005-0000-0000-0000A54B0000}"/>
    <cellStyle name="Normal 2 3 2 4 5 2 2 2 2 2" xfId="13364" xr:uid="{00000000-0005-0000-0000-0000A64B0000}"/>
    <cellStyle name="Normal 2 3 2 4 5 2 2 2 2 2 2" xfId="29660" xr:uid="{00000000-0005-0000-0000-0000A74B0000}"/>
    <cellStyle name="Normal 2 3 2 4 5 2 2 2 2 3" xfId="21514" xr:uid="{00000000-0005-0000-0000-0000A84B0000}"/>
    <cellStyle name="Normal 2 3 2 4 5 2 2 2 3" xfId="8048" xr:uid="{00000000-0005-0000-0000-0000A94B0000}"/>
    <cellStyle name="Normal 2 3 2 4 5 2 2 2 3 2" xfId="16194" xr:uid="{00000000-0005-0000-0000-0000AA4B0000}"/>
    <cellStyle name="Normal 2 3 2 4 5 2 2 2 3 2 2" xfId="32490" xr:uid="{00000000-0005-0000-0000-0000AB4B0000}"/>
    <cellStyle name="Normal 2 3 2 4 5 2 2 2 3 3" xfId="24344" xr:uid="{00000000-0005-0000-0000-0000AC4B0000}"/>
    <cellStyle name="Normal 2 3 2 4 5 2 2 2 4" xfId="10895" xr:uid="{00000000-0005-0000-0000-0000AD4B0000}"/>
    <cellStyle name="Normal 2 3 2 4 5 2 2 2 4 2" xfId="27191" xr:uid="{00000000-0005-0000-0000-0000AE4B0000}"/>
    <cellStyle name="Normal 2 3 2 4 5 2 2 2 5" xfId="19045" xr:uid="{00000000-0005-0000-0000-0000AF4B0000}"/>
    <cellStyle name="Normal 2 3 2 4 5 2 2 3" xfId="4000" xr:uid="{00000000-0005-0000-0000-0000B04B0000}"/>
    <cellStyle name="Normal 2 3 2 4 5 2 2 3 2" xfId="12146" xr:uid="{00000000-0005-0000-0000-0000B14B0000}"/>
    <cellStyle name="Normal 2 3 2 4 5 2 2 3 2 2" xfId="28442" xr:uid="{00000000-0005-0000-0000-0000B24B0000}"/>
    <cellStyle name="Normal 2 3 2 4 5 2 2 3 3" xfId="20296" xr:uid="{00000000-0005-0000-0000-0000B34B0000}"/>
    <cellStyle name="Normal 2 3 2 4 5 2 2 4" xfId="6638" xr:uid="{00000000-0005-0000-0000-0000B44B0000}"/>
    <cellStyle name="Normal 2 3 2 4 5 2 2 4 2" xfId="14784" xr:uid="{00000000-0005-0000-0000-0000B54B0000}"/>
    <cellStyle name="Normal 2 3 2 4 5 2 2 4 2 2" xfId="31080" xr:uid="{00000000-0005-0000-0000-0000B64B0000}"/>
    <cellStyle name="Normal 2 3 2 4 5 2 2 4 3" xfId="22934" xr:uid="{00000000-0005-0000-0000-0000B74B0000}"/>
    <cellStyle name="Normal 2 3 2 4 5 2 2 5" xfId="9485" xr:uid="{00000000-0005-0000-0000-0000B84B0000}"/>
    <cellStyle name="Normal 2 3 2 4 5 2 2 5 2" xfId="25781" xr:uid="{00000000-0005-0000-0000-0000B94B0000}"/>
    <cellStyle name="Normal 2 3 2 4 5 2 2 6" xfId="17635" xr:uid="{00000000-0005-0000-0000-0000BA4B0000}"/>
    <cellStyle name="Normal 2 3 2 4 5 2 3" xfId="2044" xr:uid="{00000000-0005-0000-0000-0000BB4B0000}"/>
    <cellStyle name="Normal 2 3 2 4 5 2 3 2" xfId="4609" xr:uid="{00000000-0005-0000-0000-0000BC4B0000}"/>
    <cellStyle name="Normal 2 3 2 4 5 2 3 2 2" xfId="12755" xr:uid="{00000000-0005-0000-0000-0000BD4B0000}"/>
    <cellStyle name="Normal 2 3 2 4 5 2 3 2 2 2" xfId="29051" xr:uid="{00000000-0005-0000-0000-0000BE4B0000}"/>
    <cellStyle name="Normal 2 3 2 4 5 2 3 2 3" xfId="20905" xr:uid="{00000000-0005-0000-0000-0000BF4B0000}"/>
    <cellStyle name="Normal 2 3 2 4 5 2 3 3" xfId="7343" xr:uid="{00000000-0005-0000-0000-0000C04B0000}"/>
    <cellStyle name="Normal 2 3 2 4 5 2 3 3 2" xfId="15489" xr:uid="{00000000-0005-0000-0000-0000C14B0000}"/>
    <cellStyle name="Normal 2 3 2 4 5 2 3 3 2 2" xfId="31785" xr:uid="{00000000-0005-0000-0000-0000C24B0000}"/>
    <cellStyle name="Normal 2 3 2 4 5 2 3 3 3" xfId="23639" xr:uid="{00000000-0005-0000-0000-0000C34B0000}"/>
    <cellStyle name="Normal 2 3 2 4 5 2 3 4" xfId="10190" xr:uid="{00000000-0005-0000-0000-0000C44B0000}"/>
    <cellStyle name="Normal 2 3 2 4 5 2 3 4 2" xfId="26486" xr:uid="{00000000-0005-0000-0000-0000C54B0000}"/>
    <cellStyle name="Normal 2 3 2 4 5 2 3 5" xfId="18340" xr:uid="{00000000-0005-0000-0000-0000C64B0000}"/>
    <cellStyle name="Normal 2 3 2 4 5 2 4" xfId="3391" xr:uid="{00000000-0005-0000-0000-0000C74B0000}"/>
    <cellStyle name="Normal 2 3 2 4 5 2 4 2" xfId="11537" xr:uid="{00000000-0005-0000-0000-0000C84B0000}"/>
    <cellStyle name="Normal 2 3 2 4 5 2 4 2 2" xfId="27833" xr:uid="{00000000-0005-0000-0000-0000C94B0000}"/>
    <cellStyle name="Normal 2 3 2 4 5 2 4 3" xfId="19687" xr:uid="{00000000-0005-0000-0000-0000CA4B0000}"/>
    <cellStyle name="Normal 2 3 2 4 5 2 5" xfId="5933" xr:uid="{00000000-0005-0000-0000-0000CB4B0000}"/>
    <cellStyle name="Normal 2 3 2 4 5 2 5 2" xfId="14079" xr:uid="{00000000-0005-0000-0000-0000CC4B0000}"/>
    <cellStyle name="Normal 2 3 2 4 5 2 5 2 2" xfId="30375" xr:uid="{00000000-0005-0000-0000-0000CD4B0000}"/>
    <cellStyle name="Normal 2 3 2 4 5 2 5 3" xfId="22229" xr:uid="{00000000-0005-0000-0000-0000CE4B0000}"/>
    <cellStyle name="Normal 2 3 2 4 5 2 6" xfId="8780" xr:uid="{00000000-0005-0000-0000-0000CF4B0000}"/>
    <cellStyle name="Normal 2 3 2 4 5 2 6 2" xfId="25076" xr:uid="{00000000-0005-0000-0000-0000D04B0000}"/>
    <cellStyle name="Normal 2 3 2 4 5 2 7" xfId="16930" xr:uid="{00000000-0005-0000-0000-0000D14B0000}"/>
    <cellStyle name="Normal 2 3 2 4 5 3" xfId="995" xr:uid="{00000000-0005-0000-0000-0000D24B0000}"/>
    <cellStyle name="Normal 2 3 2 4 5 3 2" xfId="2405" xr:uid="{00000000-0005-0000-0000-0000D34B0000}"/>
    <cellStyle name="Normal 2 3 2 4 5 3 2 2" xfId="4922" xr:uid="{00000000-0005-0000-0000-0000D44B0000}"/>
    <cellStyle name="Normal 2 3 2 4 5 3 2 2 2" xfId="13068" xr:uid="{00000000-0005-0000-0000-0000D54B0000}"/>
    <cellStyle name="Normal 2 3 2 4 5 3 2 2 2 2" xfId="29364" xr:uid="{00000000-0005-0000-0000-0000D64B0000}"/>
    <cellStyle name="Normal 2 3 2 4 5 3 2 2 3" xfId="21218" xr:uid="{00000000-0005-0000-0000-0000D74B0000}"/>
    <cellStyle name="Normal 2 3 2 4 5 3 2 3" xfId="7704" xr:uid="{00000000-0005-0000-0000-0000D84B0000}"/>
    <cellStyle name="Normal 2 3 2 4 5 3 2 3 2" xfId="15850" xr:uid="{00000000-0005-0000-0000-0000D94B0000}"/>
    <cellStyle name="Normal 2 3 2 4 5 3 2 3 2 2" xfId="32146" xr:uid="{00000000-0005-0000-0000-0000DA4B0000}"/>
    <cellStyle name="Normal 2 3 2 4 5 3 2 3 3" xfId="24000" xr:uid="{00000000-0005-0000-0000-0000DB4B0000}"/>
    <cellStyle name="Normal 2 3 2 4 5 3 2 4" xfId="10551" xr:uid="{00000000-0005-0000-0000-0000DC4B0000}"/>
    <cellStyle name="Normal 2 3 2 4 5 3 2 4 2" xfId="26847" xr:uid="{00000000-0005-0000-0000-0000DD4B0000}"/>
    <cellStyle name="Normal 2 3 2 4 5 3 2 5" xfId="18701" xr:uid="{00000000-0005-0000-0000-0000DE4B0000}"/>
    <cellStyle name="Normal 2 3 2 4 5 3 3" xfId="3704" xr:uid="{00000000-0005-0000-0000-0000DF4B0000}"/>
    <cellStyle name="Normal 2 3 2 4 5 3 3 2" xfId="11850" xr:uid="{00000000-0005-0000-0000-0000E04B0000}"/>
    <cellStyle name="Normal 2 3 2 4 5 3 3 2 2" xfId="28146" xr:uid="{00000000-0005-0000-0000-0000E14B0000}"/>
    <cellStyle name="Normal 2 3 2 4 5 3 3 3" xfId="20000" xr:uid="{00000000-0005-0000-0000-0000E24B0000}"/>
    <cellStyle name="Normal 2 3 2 4 5 3 4" xfId="6294" xr:uid="{00000000-0005-0000-0000-0000E34B0000}"/>
    <cellStyle name="Normal 2 3 2 4 5 3 4 2" xfId="14440" xr:uid="{00000000-0005-0000-0000-0000E44B0000}"/>
    <cellStyle name="Normal 2 3 2 4 5 3 4 2 2" xfId="30736" xr:uid="{00000000-0005-0000-0000-0000E54B0000}"/>
    <cellStyle name="Normal 2 3 2 4 5 3 4 3" xfId="22590" xr:uid="{00000000-0005-0000-0000-0000E64B0000}"/>
    <cellStyle name="Normal 2 3 2 4 5 3 5" xfId="9141" xr:uid="{00000000-0005-0000-0000-0000E74B0000}"/>
    <cellStyle name="Normal 2 3 2 4 5 3 5 2" xfId="25437" xr:uid="{00000000-0005-0000-0000-0000E84B0000}"/>
    <cellStyle name="Normal 2 3 2 4 5 3 6" xfId="17291" xr:uid="{00000000-0005-0000-0000-0000E94B0000}"/>
    <cellStyle name="Normal 2 3 2 4 5 4" xfId="1700" xr:uid="{00000000-0005-0000-0000-0000EA4B0000}"/>
    <cellStyle name="Normal 2 3 2 4 5 4 2" xfId="4313" xr:uid="{00000000-0005-0000-0000-0000EB4B0000}"/>
    <cellStyle name="Normal 2 3 2 4 5 4 2 2" xfId="12459" xr:uid="{00000000-0005-0000-0000-0000EC4B0000}"/>
    <cellStyle name="Normal 2 3 2 4 5 4 2 2 2" xfId="28755" xr:uid="{00000000-0005-0000-0000-0000ED4B0000}"/>
    <cellStyle name="Normal 2 3 2 4 5 4 2 3" xfId="20609" xr:uid="{00000000-0005-0000-0000-0000EE4B0000}"/>
    <cellStyle name="Normal 2 3 2 4 5 4 3" xfId="6999" xr:uid="{00000000-0005-0000-0000-0000EF4B0000}"/>
    <cellStyle name="Normal 2 3 2 4 5 4 3 2" xfId="15145" xr:uid="{00000000-0005-0000-0000-0000F04B0000}"/>
    <cellStyle name="Normal 2 3 2 4 5 4 3 2 2" xfId="31441" xr:uid="{00000000-0005-0000-0000-0000F14B0000}"/>
    <cellStyle name="Normal 2 3 2 4 5 4 3 3" xfId="23295" xr:uid="{00000000-0005-0000-0000-0000F24B0000}"/>
    <cellStyle name="Normal 2 3 2 4 5 4 4" xfId="9846" xr:uid="{00000000-0005-0000-0000-0000F34B0000}"/>
    <cellStyle name="Normal 2 3 2 4 5 4 4 2" xfId="26142" xr:uid="{00000000-0005-0000-0000-0000F44B0000}"/>
    <cellStyle name="Normal 2 3 2 4 5 4 5" xfId="17996" xr:uid="{00000000-0005-0000-0000-0000F54B0000}"/>
    <cellStyle name="Normal 2 3 2 4 5 5" xfId="3095" xr:uid="{00000000-0005-0000-0000-0000F64B0000}"/>
    <cellStyle name="Normal 2 3 2 4 5 5 2" xfId="11241" xr:uid="{00000000-0005-0000-0000-0000F74B0000}"/>
    <cellStyle name="Normal 2 3 2 4 5 5 2 2" xfId="27537" xr:uid="{00000000-0005-0000-0000-0000F84B0000}"/>
    <cellStyle name="Normal 2 3 2 4 5 5 3" xfId="19391" xr:uid="{00000000-0005-0000-0000-0000F94B0000}"/>
    <cellStyle name="Normal 2 3 2 4 5 6" xfId="5589" xr:uid="{00000000-0005-0000-0000-0000FA4B0000}"/>
    <cellStyle name="Normal 2 3 2 4 5 6 2" xfId="13735" xr:uid="{00000000-0005-0000-0000-0000FB4B0000}"/>
    <cellStyle name="Normal 2 3 2 4 5 6 2 2" xfId="30031" xr:uid="{00000000-0005-0000-0000-0000FC4B0000}"/>
    <cellStyle name="Normal 2 3 2 4 5 6 3" xfId="21885" xr:uid="{00000000-0005-0000-0000-0000FD4B0000}"/>
    <cellStyle name="Normal 2 3 2 4 5 7" xfId="8436" xr:uid="{00000000-0005-0000-0000-0000FE4B0000}"/>
    <cellStyle name="Normal 2 3 2 4 5 7 2" xfId="24732" xr:uid="{00000000-0005-0000-0000-0000FF4B0000}"/>
    <cellStyle name="Normal 2 3 2 4 5 8" xfId="16586" xr:uid="{00000000-0005-0000-0000-0000004C0000}"/>
    <cellStyle name="Normal 2 3 2 4 6" xfId="379" xr:uid="{00000000-0005-0000-0000-0000014C0000}"/>
    <cellStyle name="Normal 2 3 2 4 6 2" xfId="1085" xr:uid="{00000000-0005-0000-0000-0000024C0000}"/>
    <cellStyle name="Normal 2 3 2 4 6 2 2" xfId="2495" xr:uid="{00000000-0005-0000-0000-0000034C0000}"/>
    <cellStyle name="Normal 2 3 2 4 6 2 2 2" xfId="4996" xr:uid="{00000000-0005-0000-0000-0000044C0000}"/>
    <cellStyle name="Normal 2 3 2 4 6 2 2 2 2" xfId="13142" xr:uid="{00000000-0005-0000-0000-0000054C0000}"/>
    <cellStyle name="Normal 2 3 2 4 6 2 2 2 2 2" xfId="29438" xr:uid="{00000000-0005-0000-0000-0000064C0000}"/>
    <cellStyle name="Normal 2 3 2 4 6 2 2 2 3" xfId="21292" xr:uid="{00000000-0005-0000-0000-0000074C0000}"/>
    <cellStyle name="Normal 2 3 2 4 6 2 2 3" xfId="7794" xr:uid="{00000000-0005-0000-0000-0000084C0000}"/>
    <cellStyle name="Normal 2 3 2 4 6 2 2 3 2" xfId="15940" xr:uid="{00000000-0005-0000-0000-0000094C0000}"/>
    <cellStyle name="Normal 2 3 2 4 6 2 2 3 2 2" xfId="32236" xr:uid="{00000000-0005-0000-0000-00000A4C0000}"/>
    <cellStyle name="Normal 2 3 2 4 6 2 2 3 3" xfId="24090" xr:uid="{00000000-0005-0000-0000-00000B4C0000}"/>
    <cellStyle name="Normal 2 3 2 4 6 2 2 4" xfId="10641" xr:uid="{00000000-0005-0000-0000-00000C4C0000}"/>
    <cellStyle name="Normal 2 3 2 4 6 2 2 4 2" xfId="26937" xr:uid="{00000000-0005-0000-0000-00000D4C0000}"/>
    <cellStyle name="Normal 2 3 2 4 6 2 2 5" xfId="18791" xr:uid="{00000000-0005-0000-0000-00000E4C0000}"/>
    <cellStyle name="Normal 2 3 2 4 6 2 3" xfId="3778" xr:uid="{00000000-0005-0000-0000-00000F4C0000}"/>
    <cellStyle name="Normal 2 3 2 4 6 2 3 2" xfId="11924" xr:uid="{00000000-0005-0000-0000-0000104C0000}"/>
    <cellStyle name="Normal 2 3 2 4 6 2 3 2 2" xfId="28220" xr:uid="{00000000-0005-0000-0000-0000114C0000}"/>
    <cellStyle name="Normal 2 3 2 4 6 2 3 3" xfId="20074" xr:uid="{00000000-0005-0000-0000-0000124C0000}"/>
    <cellStyle name="Normal 2 3 2 4 6 2 4" xfId="6384" xr:uid="{00000000-0005-0000-0000-0000134C0000}"/>
    <cellStyle name="Normal 2 3 2 4 6 2 4 2" xfId="14530" xr:uid="{00000000-0005-0000-0000-0000144C0000}"/>
    <cellStyle name="Normal 2 3 2 4 6 2 4 2 2" xfId="30826" xr:uid="{00000000-0005-0000-0000-0000154C0000}"/>
    <cellStyle name="Normal 2 3 2 4 6 2 4 3" xfId="22680" xr:uid="{00000000-0005-0000-0000-0000164C0000}"/>
    <cellStyle name="Normal 2 3 2 4 6 2 5" xfId="9231" xr:uid="{00000000-0005-0000-0000-0000174C0000}"/>
    <cellStyle name="Normal 2 3 2 4 6 2 5 2" xfId="25527" xr:uid="{00000000-0005-0000-0000-0000184C0000}"/>
    <cellStyle name="Normal 2 3 2 4 6 2 6" xfId="17381" xr:uid="{00000000-0005-0000-0000-0000194C0000}"/>
    <cellStyle name="Normal 2 3 2 4 6 3" xfId="1790" xr:uid="{00000000-0005-0000-0000-00001A4C0000}"/>
    <cellStyle name="Normal 2 3 2 4 6 3 2" xfId="4387" xr:uid="{00000000-0005-0000-0000-00001B4C0000}"/>
    <cellStyle name="Normal 2 3 2 4 6 3 2 2" xfId="12533" xr:uid="{00000000-0005-0000-0000-00001C4C0000}"/>
    <cellStyle name="Normal 2 3 2 4 6 3 2 2 2" xfId="28829" xr:uid="{00000000-0005-0000-0000-00001D4C0000}"/>
    <cellStyle name="Normal 2 3 2 4 6 3 2 3" xfId="20683" xr:uid="{00000000-0005-0000-0000-00001E4C0000}"/>
    <cellStyle name="Normal 2 3 2 4 6 3 3" xfId="7089" xr:uid="{00000000-0005-0000-0000-00001F4C0000}"/>
    <cellStyle name="Normal 2 3 2 4 6 3 3 2" xfId="15235" xr:uid="{00000000-0005-0000-0000-0000204C0000}"/>
    <cellStyle name="Normal 2 3 2 4 6 3 3 2 2" xfId="31531" xr:uid="{00000000-0005-0000-0000-0000214C0000}"/>
    <cellStyle name="Normal 2 3 2 4 6 3 3 3" xfId="23385" xr:uid="{00000000-0005-0000-0000-0000224C0000}"/>
    <cellStyle name="Normal 2 3 2 4 6 3 4" xfId="9936" xr:uid="{00000000-0005-0000-0000-0000234C0000}"/>
    <cellStyle name="Normal 2 3 2 4 6 3 4 2" xfId="26232" xr:uid="{00000000-0005-0000-0000-0000244C0000}"/>
    <cellStyle name="Normal 2 3 2 4 6 3 5" xfId="18086" xr:uid="{00000000-0005-0000-0000-0000254C0000}"/>
    <cellStyle name="Normal 2 3 2 4 6 4" xfId="3169" xr:uid="{00000000-0005-0000-0000-0000264C0000}"/>
    <cellStyle name="Normal 2 3 2 4 6 4 2" xfId="11315" xr:uid="{00000000-0005-0000-0000-0000274C0000}"/>
    <cellStyle name="Normal 2 3 2 4 6 4 2 2" xfId="27611" xr:uid="{00000000-0005-0000-0000-0000284C0000}"/>
    <cellStyle name="Normal 2 3 2 4 6 4 3" xfId="19465" xr:uid="{00000000-0005-0000-0000-0000294C0000}"/>
    <cellStyle name="Normal 2 3 2 4 6 5" xfId="5679" xr:uid="{00000000-0005-0000-0000-00002A4C0000}"/>
    <cellStyle name="Normal 2 3 2 4 6 5 2" xfId="13825" xr:uid="{00000000-0005-0000-0000-00002B4C0000}"/>
    <cellStyle name="Normal 2 3 2 4 6 5 2 2" xfId="30121" xr:uid="{00000000-0005-0000-0000-00002C4C0000}"/>
    <cellStyle name="Normal 2 3 2 4 6 5 3" xfId="21975" xr:uid="{00000000-0005-0000-0000-00002D4C0000}"/>
    <cellStyle name="Normal 2 3 2 4 6 6" xfId="8526" xr:uid="{00000000-0005-0000-0000-00002E4C0000}"/>
    <cellStyle name="Normal 2 3 2 4 6 6 2" xfId="24822" xr:uid="{00000000-0005-0000-0000-00002F4C0000}"/>
    <cellStyle name="Normal 2 3 2 4 6 7" xfId="16676" xr:uid="{00000000-0005-0000-0000-0000304C0000}"/>
    <cellStyle name="Normal 2 3 2 4 7" xfId="741" xr:uid="{00000000-0005-0000-0000-0000314C0000}"/>
    <cellStyle name="Normal 2 3 2 4 7 2" xfId="2151" xr:uid="{00000000-0005-0000-0000-0000324C0000}"/>
    <cellStyle name="Normal 2 3 2 4 7 2 2" xfId="4700" xr:uid="{00000000-0005-0000-0000-0000334C0000}"/>
    <cellStyle name="Normal 2 3 2 4 7 2 2 2" xfId="12846" xr:uid="{00000000-0005-0000-0000-0000344C0000}"/>
    <cellStyle name="Normal 2 3 2 4 7 2 2 2 2" xfId="29142" xr:uid="{00000000-0005-0000-0000-0000354C0000}"/>
    <cellStyle name="Normal 2 3 2 4 7 2 2 3" xfId="20996" xr:uid="{00000000-0005-0000-0000-0000364C0000}"/>
    <cellStyle name="Normal 2 3 2 4 7 2 3" xfId="7450" xr:uid="{00000000-0005-0000-0000-0000374C0000}"/>
    <cellStyle name="Normal 2 3 2 4 7 2 3 2" xfId="15596" xr:uid="{00000000-0005-0000-0000-0000384C0000}"/>
    <cellStyle name="Normal 2 3 2 4 7 2 3 2 2" xfId="31892" xr:uid="{00000000-0005-0000-0000-0000394C0000}"/>
    <cellStyle name="Normal 2 3 2 4 7 2 3 3" xfId="23746" xr:uid="{00000000-0005-0000-0000-00003A4C0000}"/>
    <cellStyle name="Normal 2 3 2 4 7 2 4" xfId="10297" xr:uid="{00000000-0005-0000-0000-00003B4C0000}"/>
    <cellStyle name="Normal 2 3 2 4 7 2 4 2" xfId="26593" xr:uid="{00000000-0005-0000-0000-00003C4C0000}"/>
    <cellStyle name="Normal 2 3 2 4 7 2 5" xfId="18447" xr:uid="{00000000-0005-0000-0000-00003D4C0000}"/>
    <cellStyle name="Normal 2 3 2 4 7 3" xfId="3482" xr:uid="{00000000-0005-0000-0000-00003E4C0000}"/>
    <cellStyle name="Normal 2 3 2 4 7 3 2" xfId="11628" xr:uid="{00000000-0005-0000-0000-00003F4C0000}"/>
    <cellStyle name="Normal 2 3 2 4 7 3 2 2" xfId="27924" xr:uid="{00000000-0005-0000-0000-0000404C0000}"/>
    <cellStyle name="Normal 2 3 2 4 7 3 3" xfId="19778" xr:uid="{00000000-0005-0000-0000-0000414C0000}"/>
    <cellStyle name="Normal 2 3 2 4 7 4" xfId="6040" xr:uid="{00000000-0005-0000-0000-0000424C0000}"/>
    <cellStyle name="Normal 2 3 2 4 7 4 2" xfId="14186" xr:uid="{00000000-0005-0000-0000-0000434C0000}"/>
    <cellStyle name="Normal 2 3 2 4 7 4 2 2" xfId="30482" xr:uid="{00000000-0005-0000-0000-0000444C0000}"/>
    <cellStyle name="Normal 2 3 2 4 7 4 3" xfId="22336" xr:uid="{00000000-0005-0000-0000-0000454C0000}"/>
    <cellStyle name="Normal 2 3 2 4 7 5" xfId="8887" xr:uid="{00000000-0005-0000-0000-0000464C0000}"/>
    <cellStyle name="Normal 2 3 2 4 7 5 2" xfId="25183" xr:uid="{00000000-0005-0000-0000-0000474C0000}"/>
    <cellStyle name="Normal 2 3 2 4 7 6" xfId="17037" xr:uid="{00000000-0005-0000-0000-0000484C0000}"/>
    <cellStyle name="Normal 2 3 2 4 8" xfId="1446" xr:uid="{00000000-0005-0000-0000-0000494C0000}"/>
    <cellStyle name="Normal 2 3 2 4 8 2" xfId="4091" xr:uid="{00000000-0005-0000-0000-00004A4C0000}"/>
    <cellStyle name="Normal 2 3 2 4 8 2 2" xfId="12237" xr:uid="{00000000-0005-0000-0000-00004B4C0000}"/>
    <cellStyle name="Normal 2 3 2 4 8 2 2 2" xfId="28533" xr:uid="{00000000-0005-0000-0000-00004C4C0000}"/>
    <cellStyle name="Normal 2 3 2 4 8 2 3" xfId="20387" xr:uid="{00000000-0005-0000-0000-00004D4C0000}"/>
    <cellStyle name="Normal 2 3 2 4 8 3" xfId="6745" xr:uid="{00000000-0005-0000-0000-00004E4C0000}"/>
    <cellStyle name="Normal 2 3 2 4 8 3 2" xfId="14891" xr:uid="{00000000-0005-0000-0000-00004F4C0000}"/>
    <cellStyle name="Normal 2 3 2 4 8 3 2 2" xfId="31187" xr:uid="{00000000-0005-0000-0000-0000504C0000}"/>
    <cellStyle name="Normal 2 3 2 4 8 3 3" xfId="23041" xr:uid="{00000000-0005-0000-0000-0000514C0000}"/>
    <cellStyle name="Normal 2 3 2 4 8 4" xfId="9592" xr:uid="{00000000-0005-0000-0000-0000524C0000}"/>
    <cellStyle name="Normal 2 3 2 4 8 4 2" xfId="25888" xr:uid="{00000000-0005-0000-0000-0000534C0000}"/>
    <cellStyle name="Normal 2 3 2 4 8 5" xfId="17742" xr:uid="{00000000-0005-0000-0000-0000544C0000}"/>
    <cellStyle name="Normal 2 3 2 4 9" xfId="2873" xr:uid="{00000000-0005-0000-0000-0000554C0000}"/>
    <cellStyle name="Normal 2 3 2 4 9 2" xfId="11019" xr:uid="{00000000-0005-0000-0000-0000564C0000}"/>
    <cellStyle name="Normal 2 3 2 4 9 2 2" xfId="27315" xr:uid="{00000000-0005-0000-0000-0000574C0000}"/>
    <cellStyle name="Normal 2 3 2 4 9 3" xfId="19169" xr:uid="{00000000-0005-0000-0000-0000584C0000}"/>
    <cellStyle name="Normal 2 3 2 5" xfId="57" xr:uid="{00000000-0005-0000-0000-0000594C0000}"/>
    <cellStyle name="Normal 2 3 2 5 10" xfId="8204" xr:uid="{00000000-0005-0000-0000-00005A4C0000}"/>
    <cellStyle name="Normal 2 3 2 5 10 2" xfId="24500" xr:uid="{00000000-0005-0000-0000-00005B4C0000}"/>
    <cellStyle name="Normal 2 3 2 5 11" xfId="16354" xr:uid="{00000000-0005-0000-0000-00005C4C0000}"/>
    <cellStyle name="Normal 2 3 2 5 2" xfId="147" xr:uid="{00000000-0005-0000-0000-00005D4C0000}"/>
    <cellStyle name="Normal 2 3 2 5 2 2" xfId="491" xr:uid="{00000000-0005-0000-0000-00005E4C0000}"/>
    <cellStyle name="Normal 2 3 2 5 2 2 2" xfId="1197" xr:uid="{00000000-0005-0000-0000-00005F4C0000}"/>
    <cellStyle name="Normal 2 3 2 5 2 2 2 2" xfId="2607" xr:uid="{00000000-0005-0000-0000-0000604C0000}"/>
    <cellStyle name="Normal 2 3 2 5 2 2 2 2 2" xfId="5088" xr:uid="{00000000-0005-0000-0000-0000614C0000}"/>
    <cellStyle name="Normal 2 3 2 5 2 2 2 2 2 2" xfId="13234" xr:uid="{00000000-0005-0000-0000-0000624C0000}"/>
    <cellStyle name="Normal 2 3 2 5 2 2 2 2 2 2 2" xfId="29530" xr:uid="{00000000-0005-0000-0000-0000634C0000}"/>
    <cellStyle name="Normal 2 3 2 5 2 2 2 2 2 3" xfId="21384" xr:uid="{00000000-0005-0000-0000-0000644C0000}"/>
    <cellStyle name="Normal 2 3 2 5 2 2 2 2 3" xfId="7906" xr:uid="{00000000-0005-0000-0000-0000654C0000}"/>
    <cellStyle name="Normal 2 3 2 5 2 2 2 2 3 2" xfId="16052" xr:uid="{00000000-0005-0000-0000-0000664C0000}"/>
    <cellStyle name="Normal 2 3 2 5 2 2 2 2 3 2 2" xfId="32348" xr:uid="{00000000-0005-0000-0000-0000674C0000}"/>
    <cellStyle name="Normal 2 3 2 5 2 2 2 2 3 3" xfId="24202" xr:uid="{00000000-0005-0000-0000-0000684C0000}"/>
    <cellStyle name="Normal 2 3 2 5 2 2 2 2 4" xfId="10753" xr:uid="{00000000-0005-0000-0000-0000694C0000}"/>
    <cellStyle name="Normal 2 3 2 5 2 2 2 2 4 2" xfId="27049" xr:uid="{00000000-0005-0000-0000-00006A4C0000}"/>
    <cellStyle name="Normal 2 3 2 5 2 2 2 2 5" xfId="18903" xr:uid="{00000000-0005-0000-0000-00006B4C0000}"/>
    <cellStyle name="Normal 2 3 2 5 2 2 2 3" xfId="3870" xr:uid="{00000000-0005-0000-0000-00006C4C0000}"/>
    <cellStyle name="Normal 2 3 2 5 2 2 2 3 2" xfId="12016" xr:uid="{00000000-0005-0000-0000-00006D4C0000}"/>
    <cellStyle name="Normal 2 3 2 5 2 2 2 3 2 2" xfId="28312" xr:uid="{00000000-0005-0000-0000-00006E4C0000}"/>
    <cellStyle name="Normal 2 3 2 5 2 2 2 3 3" xfId="20166" xr:uid="{00000000-0005-0000-0000-00006F4C0000}"/>
    <cellStyle name="Normal 2 3 2 5 2 2 2 4" xfId="6496" xr:uid="{00000000-0005-0000-0000-0000704C0000}"/>
    <cellStyle name="Normal 2 3 2 5 2 2 2 4 2" xfId="14642" xr:uid="{00000000-0005-0000-0000-0000714C0000}"/>
    <cellStyle name="Normal 2 3 2 5 2 2 2 4 2 2" xfId="30938" xr:uid="{00000000-0005-0000-0000-0000724C0000}"/>
    <cellStyle name="Normal 2 3 2 5 2 2 2 4 3" xfId="22792" xr:uid="{00000000-0005-0000-0000-0000734C0000}"/>
    <cellStyle name="Normal 2 3 2 5 2 2 2 5" xfId="9343" xr:uid="{00000000-0005-0000-0000-0000744C0000}"/>
    <cellStyle name="Normal 2 3 2 5 2 2 2 5 2" xfId="25639" xr:uid="{00000000-0005-0000-0000-0000754C0000}"/>
    <cellStyle name="Normal 2 3 2 5 2 2 2 6" xfId="17493" xr:uid="{00000000-0005-0000-0000-0000764C0000}"/>
    <cellStyle name="Normal 2 3 2 5 2 2 3" xfId="1902" xr:uid="{00000000-0005-0000-0000-0000774C0000}"/>
    <cellStyle name="Normal 2 3 2 5 2 2 3 2" xfId="4479" xr:uid="{00000000-0005-0000-0000-0000784C0000}"/>
    <cellStyle name="Normal 2 3 2 5 2 2 3 2 2" xfId="12625" xr:uid="{00000000-0005-0000-0000-0000794C0000}"/>
    <cellStyle name="Normal 2 3 2 5 2 2 3 2 2 2" xfId="28921" xr:uid="{00000000-0005-0000-0000-00007A4C0000}"/>
    <cellStyle name="Normal 2 3 2 5 2 2 3 2 3" xfId="20775" xr:uid="{00000000-0005-0000-0000-00007B4C0000}"/>
    <cellStyle name="Normal 2 3 2 5 2 2 3 3" xfId="7201" xr:uid="{00000000-0005-0000-0000-00007C4C0000}"/>
    <cellStyle name="Normal 2 3 2 5 2 2 3 3 2" xfId="15347" xr:uid="{00000000-0005-0000-0000-00007D4C0000}"/>
    <cellStyle name="Normal 2 3 2 5 2 2 3 3 2 2" xfId="31643" xr:uid="{00000000-0005-0000-0000-00007E4C0000}"/>
    <cellStyle name="Normal 2 3 2 5 2 2 3 3 3" xfId="23497" xr:uid="{00000000-0005-0000-0000-00007F4C0000}"/>
    <cellStyle name="Normal 2 3 2 5 2 2 3 4" xfId="10048" xr:uid="{00000000-0005-0000-0000-0000804C0000}"/>
    <cellStyle name="Normal 2 3 2 5 2 2 3 4 2" xfId="26344" xr:uid="{00000000-0005-0000-0000-0000814C0000}"/>
    <cellStyle name="Normal 2 3 2 5 2 2 3 5" xfId="18198" xr:uid="{00000000-0005-0000-0000-0000824C0000}"/>
    <cellStyle name="Normal 2 3 2 5 2 2 4" xfId="3261" xr:uid="{00000000-0005-0000-0000-0000834C0000}"/>
    <cellStyle name="Normal 2 3 2 5 2 2 4 2" xfId="11407" xr:uid="{00000000-0005-0000-0000-0000844C0000}"/>
    <cellStyle name="Normal 2 3 2 5 2 2 4 2 2" xfId="27703" xr:uid="{00000000-0005-0000-0000-0000854C0000}"/>
    <cellStyle name="Normal 2 3 2 5 2 2 4 3" xfId="19557" xr:uid="{00000000-0005-0000-0000-0000864C0000}"/>
    <cellStyle name="Normal 2 3 2 5 2 2 5" xfId="5791" xr:uid="{00000000-0005-0000-0000-0000874C0000}"/>
    <cellStyle name="Normal 2 3 2 5 2 2 5 2" xfId="13937" xr:uid="{00000000-0005-0000-0000-0000884C0000}"/>
    <cellStyle name="Normal 2 3 2 5 2 2 5 2 2" xfId="30233" xr:uid="{00000000-0005-0000-0000-0000894C0000}"/>
    <cellStyle name="Normal 2 3 2 5 2 2 5 3" xfId="22087" xr:uid="{00000000-0005-0000-0000-00008A4C0000}"/>
    <cellStyle name="Normal 2 3 2 5 2 2 6" xfId="8638" xr:uid="{00000000-0005-0000-0000-00008B4C0000}"/>
    <cellStyle name="Normal 2 3 2 5 2 2 6 2" xfId="24934" xr:uid="{00000000-0005-0000-0000-00008C4C0000}"/>
    <cellStyle name="Normal 2 3 2 5 2 2 7" xfId="16788" xr:uid="{00000000-0005-0000-0000-00008D4C0000}"/>
    <cellStyle name="Normal 2 3 2 5 2 3" xfId="853" xr:uid="{00000000-0005-0000-0000-00008E4C0000}"/>
    <cellStyle name="Normal 2 3 2 5 2 3 2" xfId="2263" xr:uid="{00000000-0005-0000-0000-00008F4C0000}"/>
    <cellStyle name="Normal 2 3 2 5 2 3 2 2" xfId="4792" xr:uid="{00000000-0005-0000-0000-0000904C0000}"/>
    <cellStyle name="Normal 2 3 2 5 2 3 2 2 2" xfId="12938" xr:uid="{00000000-0005-0000-0000-0000914C0000}"/>
    <cellStyle name="Normal 2 3 2 5 2 3 2 2 2 2" xfId="29234" xr:uid="{00000000-0005-0000-0000-0000924C0000}"/>
    <cellStyle name="Normal 2 3 2 5 2 3 2 2 3" xfId="21088" xr:uid="{00000000-0005-0000-0000-0000934C0000}"/>
    <cellStyle name="Normal 2 3 2 5 2 3 2 3" xfId="7562" xr:uid="{00000000-0005-0000-0000-0000944C0000}"/>
    <cellStyle name="Normal 2 3 2 5 2 3 2 3 2" xfId="15708" xr:uid="{00000000-0005-0000-0000-0000954C0000}"/>
    <cellStyle name="Normal 2 3 2 5 2 3 2 3 2 2" xfId="32004" xr:uid="{00000000-0005-0000-0000-0000964C0000}"/>
    <cellStyle name="Normal 2 3 2 5 2 3 2 3 3" xfId="23858" xr:uid="{00000000-0005-0000-0000-0000974C0000}"/>
    <cellStyle name="Normal 2 3 2 5 2 3 2 4" xfId="10409" xr:uid="{00000000-0005-0000-0000-0000984C0000}"/>
    <cellStyle name="Normal 2 3 2 5 2 3 2 4 2" xfId="26705" xr:uid="{00000000-0005-0000-0000-0000994C0000}"/>
    <cellStyle name="Normal 2 3 2 5 2 3 2 5" xfId="18559" xr:uid="{00000000-0005-0000-0000-00009A4C0000}"/>
    <cellStyle name="Normal 2 3 2 5 2 3 3" xfId="3574" xr:uid="{00000000-0005-0000-0000-00009B4C0000}"/>
    <cellStyle name="Normal 2 3 2 5 2 3 3 2" xfId="11720" xr:uid="{00000000-0005-0000-0000-00009C4C0000}"/>
    <cellStyle name="Normal 2 3 2 5 2 3 3 2 2" xfId="28016" xr:uid="{00000000-0005-0000-0000-00009D4C0000}"/>
    <cellStyle name="Normal 2 3 2 5 2 3 3 3" xfId="19870" xr:uid="{00000000-0005-0000-0000-00009E4C0000}"/>
    <cellStyle name="Normal 2 3 2 5 2 3 4" xfId="6152" xr:uid="{00000000-0005-0000-0000-00009F4C0000}"/>
    <cellStyle name="Normal 2 3 2 5 2 3 4 2" xfId="14298" xr:uid="{00000000-0005-0000-0000-0000A04C0000}"/>
    <cellStyle name="Normal 2 3 2 5 2 3 4 2 2" xfId="30594" xr:uid="{00000000-0005-0000-0000-0000A14C0000}"/>
    <cellStyle name="Normal 2 3 2 5 2 3 4 3" xfId="22448" xr:uid="{00000000-0005-0000-0000-0000A24C0000}"/>
    <cellStyle name="Normal 2 3 2 5 2 3 5" xfId="8999" xr:uid="{00000000-0005-0000-0000-0000A34C0000}"/>
    <cellStyle name="Normal 2 3 2 5 2 3 5 2" xfId="25295" xr:uid="{00000000-0005-0000-0000-0000A44C0000}"/>
    <cellStyle name="Normal 2 3 2 5 2 3 6" xfId="17149" xr:uid="{00000000-0005-0000-0000-0000A54C0000}"/>
    <cellStyle name="Normal 2 3 2 5 2 4" xfId="1558" xr:uid="{00000000-0005-0000-0000-0000A64C0000}"/>
    <cellStyle name="Normal 2 3 2 5 2 4 2" xfId="4183" xr:uid="{00000000-0005-0000-0000-0000A74C0000}"/>
    <cellStyle name="Normal 2 3 2 5 2 4 2 2" xfId="12329" xr:uid="{00000000-0005-0000-0000-0000A84C0000}"/>
    <cellStyle name="Normal 2 3 2 5 2 4 2 2 2" xfId="28625" xr:uid="{00000000-0005-0000-0000-0000A94C0000}"/>
    <cellStyle name="Normal 2 3 2 5 2 4 2 3" xfId="20479" xr:uid="{00000000-0005-0000-0000-0000AA4C0000}"/>
    <cellStyle name="Normal 2 3 2 5 2 4 3" xfId="6857" xr:uid="{00000000-0005-0000-0000-0000AB4C0000}"/>
    <cellStyle name="Normal 2 3 2 5 2 4 3 2" xfId="15003" xr:uid="{00000000-0005-0000-0000-0000AC4C0000}"/>
    <cellStyle name="Normal 2 3 2 5 2 4 3 2 2" xfId="31299" xr:uid="{00000000-0005-0000-0000-0000AD4C0000}"/>
    <cellStyle name="Normal 2 3 2 5 2 4 3 3" xfId="23153" xr:uid="{00000000-0005-0000-0000-0000AE4C0000}"/>
    <cellStyle name="Normal 2 3 2 5 2 4 4" xfId="9704" xr:uid="{00000000-0005-0000-0000-0000AF4C0000}"/>
    <cellStyle name="Normal 2 3 2 5 2 4 4 2" xfId="26000" xr:uid="{00000000-0005-0000-0000-0000B04C0000}"/>
    <cellStyle name="Normal 2 3 2 5 2 4 5" xfId="17854" xr:uid="{00000000-0005-0000-0000-0000B14C0000}"/>
    <cellStyle name="Normal 2 3 2 5 2 5" xfId="2965" xr:uid="{00000000-0005-0000-0000-0000B24C0000}"/>
    <cellStyle name="Normal 2 3 2 5 2 5 2" xfId="11111" xr:uid="{00000000-0005-0000-0000-0000B34C0000}"/>
    <cellStyle name="Normal 2 3 2 5 2 5 2 2" xfId="27407" xr:uid="{00000000-0005-0000-0000-0000B44C0000}"/>
    <cellStyle name="Normal 2 3 2 5 2 5 3" xfId="19261" xr:uid="{00000000-0005-0000-0000-0000B54C0000}"/>
    <cellStyle name="Normal 2 3 2 5 2 6" xfId="5447" xr:uid="{00000000-0005-0000-0000-0000B64C0000}"/>
    <cellStyle name="Normal 2 3 2 5 2 6 2" xfId="13593" xr:uid="{00000000-0005-0000-0000-0000B74C0000}"/>
    <cellStyle name="Normal 2 3 2 5 2 6 2 2" xfId="29889" xr:uid="{00000000-0005-0000-0000-0000B84C0000}"/>
    <cellStyle name="Normal 2 3 2 5 2 6 3" xfId="21743" xr:uid="{00000000-0005-0000-0000-0000B94C0000}"/>
    <cellStyle name="Normal 2 3 2 5 2 7" xfId="8294" xr:uid="{00000000-0005-0000-0000-0000BA4C0000}"/>
    <cellStyle name="Normal 2 3 2 5 2 7 2" xfId="24590" xr:uid="{00000000-0005-0000-0000-0000BB4C0000}"/>
    <cellStyle name="Normal 2 3 2 5 2 8" xfId="16444" xr:uid="{00000000-0005-0000-0000-0000BC4C0000}"/>
    <cellStyle name="Normal 2 3 2 5 3" xfId="228" xr:uid="{00000000-0005-0000-0000-0000BD4C0000}"/>
    <cellStyle name="Normal 2 3 2 5 3 2" xfId="572" xr:uid="{00000000-0005-0000-0000-0000BE4C0000}"/>
    <cellStyle name="Normal 2 3 2 5 3 2 2" xfId="1278" xr:uid="{00000000-0005-0000-0000-0000BF4C0000}"/>
    <cellStyle name="Normal 2 3 2 5 3 2 2 2" xfId="2688" xr:uid="{00000000-0005-0000-0000-0000C04C0000}"/>
    <cellStyle name="Normal 2 3 2 5 3 2 2 2 2" xfId="5162" xr:uid="{00000000-0005-0000-0000-0000C14C0000}"/>
    <cellStyle name="Normal 2 3 2 5 3 2 2 2 2 2" xfId="13308" xr:uid="{00000000-0005-0000-0000-0000C24C0000}"/>
    <cellStyle name="Normal 2 3 2 5 3 2 2 2 2 2 2" xfId="29604" xr:uid="{00000000-0005-0000-0000-0000C34C0000}"/>
    <cellStyle name="Normal 2 3 2 5 3 2 2 2 2 3" xfId="21458" xr:uid="{00000000-0005-0000-0000-0000C44C0000}"/>
    <cellStyle name="Normal 2 3 2 5 3 2 2 2 3" xfId="7987" xr:uid="{00000000-0005-0000-0000-0000C54C0000}"/>
    <cellStyle name="Normal 2 3 2 5 3 2 2 2 3 2" xfId="16133" xr:uid="{00000000-0005-0000-0000-0000C64C0000}"/>
    <cellStyle name="Normal 2 3 2 5 3 2 2 2 3 2 2" xfId="32429" xr:uid="{00000000-0005-0000-0000-0000C74C0000}"/>
    <cellStyle name="Normal 2 3 2 5 3 2 2 2 3 3" xfId="24283" xr:uid="{00000000-0005-0000-0000-0000C84C0000}"/>
    <cellStyle name="Normal 2 3 2 5 3 2 2 2 4" xfId="10834" xr:uid="{00000000-0005-0000-0000-0000C94C0000}"/>
    <cellStyle name="Normal 2 3 2 5 3 2 2 2 4 2" xfId="27130" xr:uid="{00000000-0005-0000-0000-0000CA4C0000}"/>
    <cellStyle name="Normal 2 3 2 5 3 2 2 2 5" xfId="18984" xr:uid="{00000000-0005-0000-0000-0000CB4C0000}"/>
    <cellStyle name="Normal 2 3 2 5 3 2 2 3" xfId="3944" xr:uid="{00000000-0005-0000-0000-0000CC4C0000}"/>
    <cellStyle name="Normal 2 3 2 5 3 2 2 3 2" xfId="12090" xr:uid="{00000000-0005-0000-0000-0000CD4C0000}"/>
    <cellStyle name="Normal 2 3 2 5 3 2 2 3 2 2" xfId="28386" xr:uid="{00000000-0005-0000-0000-0000CE4C0000}"/>
    <cellStyle name="Normal 2 3 2 5 3 2 2 3 3" xfId="20240" xr:uid="{00000000-0005-0000-0000-0000CF4C0000}"/>
    <cellStyle name="Normal 2 3 2 5 3 2 2 4" xfId="6577" xr:uid="{00000000-0005-0000-0000-0000D04C0000}"/>
    <cellStyle name="Normal 2 3 2 5 3 2 2 4 2" xfId="14723" xr:uid="{00000000-0005-0000-0000-0000D14C0000}"/>
    <cellStyle name="Normal 2 3 2 5 3 2 2 4 2 2" xfId="31019" xr:uid="{00000000-0005-0000-0000-0000D24C0000}"/>
    <cellStyle name="Normal 2 3 2 5 3 2 2 4 3" xfId="22873" xr:uid="{00000000-0005-0000-0000-0000D34C0000}"/>
    <cellStyle name="Normal 2 3 2 5 3 2 2 5" xfId="9424" xr:uid="{00000000-0005-0000-0000-0000D44C0000}"/>
    <cellStyle name="Normal 2 3 2 5 3 2 2 5 2" xfId="25720" xr:uid="{00000000-0005-0000-0000-0000D54C0000}"/>
    <cellStyle name="Normal 2 3 2 5 3 2 2 6" xfId="17574" xr:uid="{00000000-0005-0000-0000-0000D64C0000}"/>
    <cellStyle name="Normal 2 3 2 5 3 2 3" xfId="1983" xr:uid="{00000000-0005-0000-0000-0000D74C0000}"/>
    <cellStyle name="Normal 2 3 2 5 3 2 3 2" xfId="4553" xr:uid="{00000000-0005-0000-0000-0000D84C0000}"/>
    <cellStyle name="Normal 2 3 2 5 3 2 3 2 2" xfId="12699" xr:uid="{00000000-0005-0000-0000-0000D94C0000}"/>
    <cellStyle name="Normal 2 3 2 5 3 2 3 2 2 2" xfId="28995" xr:uid="{00000000-0005-0000-0000-0000DA4C0000}"/>
    <cellStyle name="Normal 2 3 2 5 3 2 3 2 3" xfId="20849" xr:uid="{00000000-0005-0000-0000-0000DB4C0000}"/>
    <cellStyle name="Normal 2 3 2 5 3 2 3 3" xfId="7282" xr:uid="{00000000-0005-0000-0000-0000DC4C0000}"/>
    <cellStyle name="Normal 2 3 2 5 3 2 3 3 2" xfId="15428" xr:uid="{00000000-0005-0000-0000-0000DD4C0000}"/>
    <cellStyle name="Normal 2 3 2 5 3 2 3 3 2 2" xfId="31724" xr:uid="{00000000-0005-0000-0000-0000DE4C0000}"/>
    <cellStyle name="Normal 2 3 2 5 3 2 3 3 3" xfId="23578" xr:uid="{00000000-0005-0000-0000-0000DF4C0000}"/>
    <cellStyle name="Normal 2 3 2 5 3 2 3 4" xfId="10129" xr:uid="{00000000-0005-0000-0000-0000E04C0000}"/>
    <cellStyle name="Normal 2 3 2 5 3 2 3 4 2" xfId="26425" xr:uid="{00000000-0005-0000-0000-0000E14C0000}"/>
    <cellStyle name="Normal 2 3 2 5 3 2 3 5" xfId="18279" xr:uid="{00000000-0005-0000-0000-0000E24C0000}"/>
    <cellStyle name="Normal 2 3 2 5 3 2 4" xfId="3335" xr:uid="{00000000-0005-0000-0000-0000E34C0000}"/>
    <cellStyle name="Normal 2 3 2 5 3 2 4 2" xfId="11481" xr:uid="{00000000-0005-0000-0000-0000E44C0000}"/>
    <cellStyle name="Normal 2 3 2 5 3 2 4 2 2" xfId="27777" xr:uid="{00000000-0005-0000-0000-0000E54C0000}"/>
    <cellStyle name="Normal 2 3 2 5 3 2 4 3" xfId="19631" xr:uid="{00000000-0005-0000-0000-0000E64C0000}"/>
    <cellStyle name="Normal 2 3 2 5 3 2 5" xfId="5872" xr:uid="{00000000-0005-0000-0000-0000E74C0000}"/>
    <cellStyle name="Normal 2 3 2 5 3 2 5 2" xfId="14018" xr:uid="{00000000-0005-0000-0000-0000E84C0000}"/>
    <cellStyle name="Normal 2 3 2 5 3 2 5 2 2" xfId="30314" xr:uid="{00000000-0005-0000-0000-0000E94C0000}"/>
    <cellStyle name="Normal 2 3 2 5 3 2 5 3" xfId="22168" xr:uid="{00000000-0005-0000-0000-0000EA4C0000}"/>
    <cellStyle name="Normal 2 3 2 5 3 2 6" xfId="8719" xr:uid="{00000000-0005-0000-0000-0000EB4C0000}"/>
    <cellStyle name="Normal 2 3 2 5 3 2 6 2" xfId="25015" xr:uid="{00000000-0005-0000-0000-0000EC4C0000}"/>
    <cellStyle name="Normal 2 3 2 5 3 2 7" xfId="16869" xr:uid="{00000000-0005-0000-0000-0000ED4C0000}"/>
    <cellStyle name="Normal 2 3 2 5 3 3" xfId="934" xr:uid="{00000000-0005-0000-0000-0000EE4C0000}"/>
    <cellStyle name="Normal 2 3 2 5 3 3 2" xfId="2344" xr:uid="{00000000-0005-0000-0000-0000EF4C0000}"/>
    <cellStyle name="Normal 2 3 2 5 3 3 2 2" xfId="4866" xr:uid="{00000000-0005-0000-0000-0000F04C0000}"/>
    <cellStyle name="Normal 2 3 2 5 3 3 2 2 2" xfId="13012" xr:uid="{00000000-0005-0000-0000-0000F14C0000}"/>
    <cellStyle name="Normal 2 3 2 5 3 3 2 2 2 2" xfId="29308" xr:uid="{00000000-0005-0000-0000-0000F24C0000}"/>
    <cellStyle name="Normal 2 3 2 5 3 3 2 2 3" xfId="21162" xr:uid="{00000000-0005-0000-0000-0000F34C0000}"/>
    <cellStyle name="Normal 2 3 2 5 3 3 2 3" xfId="7643" xr:uid="{00000000-0005-0000-0000-0000F44C0000}"/>
    <cellStyle name="Normal 2 3 2 5 3 3 2 3 2" xfId="15789" xr:uid="{00000000-0005-0000-0000-0000F54C0000}"/>
    <cellStyle name="Normal 2 3 2 5 3 3 2 3 2 2" xfId="32085" xr:uid="{00000000-0005-0000-0000-0000F64C0000}"/>
    <cellStyle name="Normal 2 3 2 5 3 3 2 3 3" xfId="23939" xr:uid="{00000000-0005-0000-0000-0000F74C0000}"/>
    <cellStyle name="Normal 2 3 2 5 3 3 2 4" xfId="10490" xr:uid="{00000000-0005-0000-0000-0000F84C0000}"/>
    <cellStyle name="Normal 2 3 2 5 3 3 2 4 2" xfId="26786" xr:uid="{00000000-0005-0000-0000-0000F94C0000}"/>
    <cellStyle name="Normal 2 3 2 5 3 3 2 5" xfId="18640" xr:uid="{00000000-0005-0000-0000-0000FA4C0000}"/>
    <cellStyle name="Normal 2 3 2 5 3 3 3" xfId="3648" xr:uid="{00000000-0005-0000-0000-0000FB4C0000}"/>
    <cellStyle name="Normal 2 3 2 5 3 3 3 2" xfId="11794" xr:uid="{00000000-0005-0000-0000-0000FC4C0000}"/>
    <cellStyle name="Normal 2 3 2 5 3 3 3 2 2" xfId="28090" xr:uid="{00000000-0005-0000-0000-0000FD4C0000}"/>
    <cellStyle name="Normal 2 3 2 5 3 3 3 3" xfId="19944" xr:uid="{00000000-0005-0000-0000-0000FE4C0000}"/>
    <cellStyle name="Normal 2 3 2 5 3 3 4" xfId="6233" xr:uid="{00000000-0005-0000-0000-0000FF4C0000}"/>
    <cellStyle name="Normal 2 3 2 5 3 3 4 2" xfId="14379" xr:uid="{00000000-0005-0000-0000-0000004D0000}"/>
    <cellStyle name="Normal 2 3 2 5 3 3 4 2 2" xfId="30675" xr:uid="{00000000-0005-0000-0000-0000014D0000}"/>
    <cellStyle name="Normal 2 3 2 5 3 3 4 3" xfId="22529" xr:uid="{00000000-0005-0000-0000-0000024D0000}"/>
    <cellStyle name="Normal 2 3 2 5 3 3 5" xfId="9080" xr:uid="{00000000-0005-0000-0000-0000034D0000}"/>
    <cellStyle name="Normal 2 3 2 5 3 3 5 2" xfId="25376" xr:uid="{00000000-0005-0000-0000-0000044D0000}"/>
    <cellStyle name="Normal 2 3 2 5 3 3 6" xfId="17230" xr:uid="{00000000-0005-0000-0000-0000054D0000}"/>
    <cellStyle name="Normal 2 3 2 5 3 4" xfId="1639" xr:uid="{00000000-0005-0000-0000-0000064D0000}"/>
    <cellStyle name="Normal 2 3 2 5 3 4 2" xfId="4257" xr:uid="{00000000-0005-0000-0000-0000074D0000}"/>
    <cellStyle name="Normal 2 3 2 5 3 4 2 2" xfId="12403" xr:uid="{00000000-0005-0000-0000-0000084D0000}"/>
    <cellStyle name="Normal 2 3 2 5 3 4 2 2 2" xfId="28699" xr:uid="{00000000-0005-0000-0000-0000094D0000}"/>
    <cellStyle name="Normal 2 3 2 5 3 4 2 3" xfId="20553" xr:uid="{00000000-0005-0000-0000-00000A4D0000}"/>
    <cellStyle name="Normal 2 3 2 5 3 4 3" xfId="6938" xr:uid="{00000000-0005-0000-0000-00000B4D0000}"/>
    <cellStyle name="Normal 2 3 2 5 3 4 3 2" xfId="15084" xr:uid="{00000000-0005-0000-0000-00000C4D0000}"/>
    <cellStyle name="Normal 2 3 2 5 3 4 3 2 2" xfId="31380" xr:uid="{00000000-0005-0000-0000-00000D4D0000}"/>
    <cellStyle name="Normal 2 3 2 5 3 4 3 3" xfId="23234" xr:uid="{00000000-0005-0000-0000-00000E4D0000}"/>
    <cellStyle name="Normal 2 3 2 5 3 4 4" xfId="9785" xr:uid="{00000000-0005-0000-0000-00000F4D0000}"/>
    <cellStyle name="Normal 2 3 2 5 3 4 4 2" xfId="26081" xr:uid="{00000000-0005-0000-0000-0000104D0000}"/>
    <cellStyle name="Normal 2 3 2 5 3 4 5" xfId="17935" xr:uid="{00000000-0005-0000-0000-0000114D0000}"/>
    <cellStyle name="Normal 2 3 2 5 3 5" xfId="3039" xr:uid="{00000000-0005-0000-0000-0000124D0000}"/>
    <cellStyle name="Normal 2 3 2 5 3 5 2" xfId="11185" xr:uid="{00000000-0005-0000-0000-0000134D0000}"/>
    <cellStyle name="Normal 2 3 2 5 3 5 2 2" xfId="27481" xr:uid="{00000000-0005-0000-0000-0000144D0000}"/>
    <cellStyle name="Normal 2 3 2 5 3 5 3" xfId="19335" xr:uid="{00000000-0005-0000-0000-0000154D0000}"/>
    <cellStyle name="Normal 2 3 2 5 3 6" xfId="5528" xr:uid="{00000000-0005-0000-0000-0000164D0000}"/>
    <cellStyle name="Normal 2 3 2 5 3 6 2" xfId="13674" xr:uid="{00000000-0005-0000-0000-0000174D0000}"/>
    <cellStyle name="Normal 2 3 2 5 3 6 2 2" xfId="29970" xr:uid="{00000000-0005-0000-0000-0000184D0000}"/>
    <cellStyle name="Normal 2 3 2 5 3 6 3" xfId="21824" xr:uid="{00000000-0005-0000-0000-0000194D0000}"/>
    <cellStyle name="Normal 2 3 2 5 3 7" xfId="8375" xr:uid="{00000000-0005-0000-0000-00001A4D0000}"/>
    <cellStyle name="Normal 2 3 2 5 3 7 2" xfId="24671" xr:uid="{00000000-0005-0000-0000-00001B4D0000}"/>
    <cellStyle name="Normal 2 3 2 5 3 8" xfId="16525" xr:uid="{00000000-0005-0000-0000-00001C4D0000}"/>
    <cellStyle name="Normal 2 3 2 5 4" xfId="311" xr:uid="{00000000-0005-0000-0000-00001D4D0000}"/>
    <cellStyle name="Normal 2 3 2 5 4 2" xfId="655" xr:uid="{00000000-0005-0000-0000-00001E4D0000}"/>
    <cellStyle name="Normal 2 3 2 5 4 2 2" xfId="1361" xr:uid="{00000000-0005-0000-0000-00001F4D0000}"/>
    <cellStyle name="Normal 2 3 2 5 4 2 2 2" xfId="2771" xr:uid="{00000000-0005-0000-0000-0000204D0000}"/>
    <cellStyle name="Normal 2 3 2 5 4 2 2 2 2" xfId="5236" xr:uid="{00000000-0005-0000-0000-0000214D0000}"/>
    <cellStyle name="Normal 2 3 2 5 4 2 2 2 2 2" xfId="13382" xr:uid="{00000000-0005-0000-0000-0000224D0000}"/>
    <cellStyle name="Normal 2 3 2 5 4 2 2 2 2 2 2" xfId="29678" xr:uid="{00000000-0005-0000-0000-0000234D0000}"/>
    <cellStyle name="Normal 2 3 2 5 4 2 2 2 2 3" xfId="21532" xr:uid="{00000000-0005-0000-0000-0000244D0000}"/>
    <cellStyle name="Normal 2 3 2 5 4 2 2 2 3" xfId="8070" xr:uid="{00000000-0005-0000-0000-0000254D0000}"/>
    <cellStyle name="Normal 2 3 2 5 4 2 2 2 3 2" xfId="16216" xr:uid="{00000000-0005-0000-0000-0000264D0000}"/>
    <cellStyle name="Normal 2 3 2 5 4 2 2 2 3 2 2" xfId="32512" xr:uid="{00000000-0005-0000-0000-0000274D0000}"/>
    <cellStyle name="Normal 2 3 2 5 4 2 2 2 3 3" xfId="24366" xr:uid="{00000000-0005-0000-0000-0000284D0000}"/>
    <cellStyle name="Normal 2 3 2 5 4 2 2 2 4" xfId="10917" xr:uid="{00000000-0005-0000-0000-0000294D0000}"/>
    <cellStyle name="Normal 2 3 2 5 4 2 2 2 4 2" xfId="27213" xr:uid="{00000000-0005-0000-0000-00002A4D0000}"/>
    <cellStyle name="Normal 2 3 2 5 4 2 2 2 5" xfId="19067" xr:uid="{00000000-0005-0000-0000-00002B4D0000}"/>
    <cellStyle name="Normal 2 3 2 5 4 2 2 3" xfId="4018" xr:uid="{00000000-0005-0000-0000-00002C4D0000}"/>
    <cellStyle name="Normal 2 3 2 5 4 2 2 3 2" xfId="12164" xr:uid="{00000000-0005-0000-0000-00002D4D0000}"/>
    <cellStyle name="Normal 2 3 2 5 4 2 2 3 2 2" xfId="28460" xr:uid="{00000000-0005-0000-0000-00002E4D0000}"/>
    <cellStyle name="Normal 2 3 2 5 4 2 2 3 3" xfId="20314" xr:uid="{00000000-0005-0000-0000-00002F4D0000}"/>
    <cellStyle name="Normal 2 3 2 5 4 2 2 4" xfId="6660" xr:uid="{00000000-0005-0000-0000-0000304D0000}"/>
    <cellStyle name="Normal 2 3 2 5 4 2 2 4 2" xfId="14806" xr:uid="{00000000-0005-0000-0000-0000314D0000}"/>
    <cellStyle name="Normal 2 3 2 5 4 2 2 4 2 2" xfId="31102" xr:uid="{00000000-0005-0000-0000-0000324D0000}"/>
    <cellStyle name="Normal 2 3 2 5 4 2 2 4 3" xfId="22956" xr:uid="{00000000-0005-0000-0000-0000334D0000}"/>
    <cellStyle name="Normal 2 3 2 5 4 2 2 5" xfId="9507" xr:uid="{00000000-0005-0000-0000-0000344D0000}"/>
    <cellStyle name="Normal 2 3 2 5 4 2 2 5 2" xfId="25803" xr:uid="{00000000-0005-0000-0000-0000354D0000}"/>
    <cellStyle name="Normal 2 3 2 5 4 2 2 6" xfId="17657" xr:uid="{00000000-0005-0000-0000-0000364D0000}"/>
    <cellStyle name="Normal 2 3 2 5 4 2 3" xfId="2066" xr:uid="{00000000-0005-0000-0000-0000374D0000}"/>
    <cellStyle name="Normal 2 3 2 5 4 2 3 2" xfId="4627" xr:uid="{00000000-0005-0000-0000-0000384D0000}"/>
    <cellStyle name="Normal 2 3 2 5 4 2 3 2 2" xfId="12773" xr:uid="{00000000-0005-0000-0000-0000394D0000}"/>
    <cellStyle name="Normal 2 3 2 5 4 2 3 2 2 2" xfId="29069" xr:uid="{00000000-0005-0000-0000-00003A4D0000}"/>
    <cellStyle name="Normal 2 3 2 5 4 2 3 2 3" xfId="20923" xr:uid="{00000000-0005-0000-0000-00003B4D0000}"/>
    <cellStyle name="Normal 2 3 2 5 4 2 3 3" xfId="7365" xr:uid="{00000000-0005-0000-0000-00003C4D0000}"/>
    <cellStyle name="Normal 2 3 2 5 4 2 3 3 2" xfId="15511" xr:uid="{00000000-0005-0000-0000-00003D4D0000}"/>
    <cellStyle name="Normal 2 3 2 5 4 2 3 3 2 2" xfId="31807" xr:uid="{00000000-0005-0000-0000-00003E4D0000}"/>
    <cellStyle name="Normal 2 3 2 5 4 2 3 3 3" xfId="23661" xr:uid="{00000000-0005-0000-0000-00003F4D0000}"/>
    <cellStyle name="Normal 2 3 2 5 4 2 3 4" xfId="10212" xr:uid="{00000000-0005-0000-0000-0000404D0000}"/>
    <cellStyle name="Normal 2 3 2 5 4 2 3 4 2" xfId="26508" xr:uid="{00000000-0005-0000-0000-0000414D0000}"/>
    <cellStyle name="Normal 2 3 2 5 4 2 3 5" xfId="18362" xr:uid="{00000000-0005-0000-0000-0000424D0000}"/>
    <cellStyle name="Normal 2 3 2 5 4 2 4" xfId="3409" xr:uid="{00000000-0005-0000-0000-0000434D0000}"/>
    <cellStyle name="Normal 2 3 2 5 4 2 4 2" xfId="11555" xr:uid="{00000000-0005-0000-0000-0000444D0000}"/>
    <cellStyle name="Normal 2 3 2 5 4 2 4 2 2" xfId="27851" xr:uid="{00000000-0005-0000-0000-0000454D0000}"/>
    <cellStyle name="Normal 2 3 2 5 4 2 4 3" xfId="19705" xr:uid="{00000000-0005-0000-0000-0000464D0000}"/>
    <cellStyle name="Normal 2 3 2 5 4 2 5" xfId="5955" xr:uid="{00000000-0005-0000-0000-0000474D0000}"/>
    <cellStyle name="Normal 2 3 2 5 4 2 5 2" xfId="14101" xr:uid="{00000000-0005-0000-0000-0000484D0000}"/>
    <cellStyle name="Normal 2 3 2 5 4 2 5 2 2" xfId="30397" xr:uid="{00000000-0005-0000-0000-0000494D0000}"/>
    <cellStyle name="Normal 2 3 2 5 4 2 5 3" xfId="22251" xr:uid="{00000000-0005-0000-0000-00004A4D0000}"/>
    <cellStyle name="Normal 2 3 2 5 4 2 6" xfId="8802" xr:uid="{00000000-0005-0000-0000-00004B4D0000}"/>
    <cellStyle name="Normal 2 3 2 5 4 2 6 2" xfId="25098" xr:uid="{00000000-0005-0000-0000-00004C4D0000}"/>
    <cellStyle name="Normal 2 3 2 5 4 2 7" xfId="16952" xr:uid="{00000000-0005-0000-0000-00004D4D0000}"/>
    <cellStyle name="Normal 2 3 2 5 4 3" xfId="1017" xr:uid="{00000000-0005-0000-0000-00004E4D0000}"/>
    <cellStyle name="Normal 2 3 2 5 4 3 2" xfId="2427" xr:uid="{00000000-0005-0000-0000-00004F4D0000}"/>
    <cellStyle name="Normal 2 3 2 5 4 3 2 2" xfId="4940" xr:uid="{00000000-0005-0000-0000-0000504D0000}"/>
    <cellStyle name="Normal 2 3 2 5 4 3 2 2 2" xfId="13086" xr:uid="{00000000-0005-0000-0000-0000514D0000}"/>
    <cellStyle name="Normal 2 3 2 5 4 3 2 2 2 2" xfId="29382" xr:uid="{00000000-0005-0000-0000-0000524D0000}"/>
    <cellStyle name="Normal 2 3 2 5 4 3 2 2 3" xfId="21236" xr:uid="{00000000-0005-0000-0000-0000534D0000}"/>
    <cellStyle name="Normal 2 3 2 5 4 3 2 3" xfId="7726" xr:uid="{00000000-0005-0000-0000-0000544D0000}"/>
    <cellStyle name="Normal 2 3 2 5 4 3 2 3 2" xfId="15872" xr:uid="{00000000-0005-0000-0000-0000554D0000}"/>
    <cellStyle name="Normal 2 3 2 5 4 3 2 3 2 2" xfId="32168" xr:uid="{00000000-0005-0000-0000-0000564D0000}"/>
    <cellStyle name="Normal 2 3 2 5 4 3 2 3 3" xfId="24022" xr:uid="{00000000-0005-0000-0000-0000574D0000}"/>
    <cellStyle name="Normal 2 3 2 5 4 3 2 4" xfId="10573" xr:uid="{00000000-0005-0000-0000-0000584D0000}"/>
    <cellStyle name="Normal 2 3 2 5 4 3 2 4 2" xfId="26869" xr:uid="{00000000-0005-0000-0000-0000594D0000}"/>
    <cellStyle name="Normal 2 3 2 5 4 3 2 5" xfId="18723" xr:uid="{00000000-0005-0000-0000-00005A4D0000}"/>
    <cellStyle name="Normal 2 3 2 5 4 3 3" xfId="3722" xr:uid="{00000000-0005-0000-0000-00005B4D0000}"/>
    <cellStyle name="Normal 2 3 2 5 4 3 3 2" xfId="11868" xr:uid="{00000000-0005-0000-0000-00005C4D0000}"/>
    <cellStyle name="Normal 2 3 2 5 4 3 3 2 2" xfId="28164" xr:uid="{00000000-0005-0000-0000-00005D4D0000}"/>
    <cellStyle name="Normal 2 3 2 5 4 3 3 3" xfId="20018" xr:uid="{00000000-0005-0000-0000-00005E4D0000}"/>
    <cellStyle name="Normal 2 3 2 5 4 3 4" xfId="6316" xr:uid="{00000000-0005-0000-0000-00005F4D0000}"/>
    <cellStyle name="Normal 2 3 2 5 4 3 4 2" xfId="14462" xr:uid="{00000000-0005-0000-0000-0000604D0000}"/>
    <cellStyle name="Normal 2 3 2 5 4 3 4 2 2" xfId="30758" xr:uid="{00000000-0005-0000-0000-0000614D0000}"/>
    <cellStyle name="Normal 2 3 2 5 4 3 4 3" xfId="22612" xr:uid="{00000000-0005-0000-0000-0000624D0000}"/>
    <cellStyle name="Normal 2 3 2 5 4 3 5" xfId="9163" xr:uid="{00000000-0005-0000-0000-0000634D0000}"/>
    <cellStyle name="Normal 2 3 2 5 4 3 5 2" xfId="25459" xr:uid="{00000000-0005-0000-0000-0000644D0000}"/>
    <cellStyle name="Normal 2 3 2 5 4 3 6" xfId="17313" xr:uid="{00000000-0005-0000-0000-0000654D0000}"/>
    <cellStyle name="Normal 2 3 2 5 4 4" xfId="1722" xr:uid="{00000000-0005-0000-0000-0000664D0000}"/>
    <cellStyle name="Normal 2 3 2 5 4 4 2" xfId="4331" xr:uid="{00000000-0005-0000-0000-0000674D0000}"/>
    <cellStyle name="Normal 2 3 2 5 4 4 2 2" xfId="12477" xr:uid="{00000000-0005-0000-0000-0000684D0000}"/>
    <cellStyle name="Normal 2 3 2 5 4 4 2 2 2" xfId="28773" xr:uid="{00000000-0005-0000-0000-0000694D0000}"/>
    <cellStyle name="Normal 2 3 2 5 4 4 2 3" xfId="20627" xr:uid="{00000000-0005-0000-0000-00006A4D0000}"/>
    <cellStyle name="Normal 2 3 2 5 4 4 3" xfId="7021" xr:uid="{00000000-0005-0000-0000-00006B4D0000}"/>
    <cellStyle name="Normal 2 3 2 5 4 4 3 2" xfId="15167" xr:uid="{00000000-0005-0000-0000-00006C4D0000}"/>
    <cellStyle name="Normal 2 3 2 5 4 4 3 2 2" xfId="31463" xr:uid="{00000000-0005-0000-0000-00006D4D0000}"/>
    <cellStyle name="Normal 2 3 2 5 4 4 3 3" xfId="23317" xr:uid="{00000000-0005-0000-0000-00006E4D0000}"/>
    <cellStyle name="Normal 2 3 2 5 4 4 4" xfId="9868" xr:uid="{00000000-0005-0000-0000-00006F4D0000}"/>
    <cellStyle name="Normal 2 3 2 5 4 4 4 2" xfId="26164" xr:uid="{00000000-0005-0000-0000-0000704D0000}"/>
    <cellStyle name="Normal 2 3 2 5 4 4 5" xfId="18018" xr:uid="{00000000-0005-0000-0000-0000714D0000}"/>
    <cellStyle name="Normal 2 3 2 5 4 5" xfId="3113" xr:uid="{00000000-0005-0000-0000-0000724D0000}"/>
    <cellStyle name="Normal 2 3 2 5 4 5 2" xfId="11259" xr:uid="{00000000-0005-0000-0000-0000734D0000}"/>
    <cellStyle name="Normal 2 3 2 5 4 5 2 2" xfId="27555" xr:uid="{00000000-0005-0000-0000-0000744D0000}"/>
    <cellStyle name="Normal 2 3 2 5 4 5 3" xfId="19409" xr:uid="{00000000-0005-0000-0000-0000754D0000}"/>
    <cellStyle name="Normal 2 3 2 5 4 6" xfId="5611" xr:uid="{00000000-0005-0000-0000-0000764D0000}"/>
    <cellStyle name="Normal 2 3 2 5 4 6 2" xfId="13757" xr:uid="{00000000-0005-0000-0000-0000774D0000}"/>
    <cellStyle name="Normal 2 3 2 5 4 6 2 2" xfId="30053" xr:uid="{00000000-0005-0000-0000-0000784D0000}"/>
    <cellStyle name="Normal 2 3 2 5 4 6 3" xfId="21907" xr:uid="{00000000-0005-0000-0000-0000794D0000}"/>
    <cellStyle name="Normal 2 3 2 5 4 7" xfId="8458" xr:uid="{00000000-0005-0000-0000-00007A4D0000}"/>
    <cellStyle name="Normal 2 3 2 5 4 7 2" xfId="24754" xr:uid="{00000000-0005-0000-0000-00007B4D0000}"/>
    <cellStyle name="Normal 2 3 2 5 4 8" xfId="16608" xr:uid="{00000000-0005-0000-0000-00007C4D0000}"/>
    <cellStyle name="Normal 2 3 2 5 5" xfId="401" xr:uid="{00000000-0005-0000-0000-00007D4D0000}"/>
    <cellStyle name="Normal 2 3 2 5 5 2" xfId="1107" xr:uid="{00000000-0005-0000-0000-00007E4D0000}"/>
    <cellStyle name="Normal 2 3 2 5 5 2 2" xfId="2517" xr:uid="{00000000-0005-0000-0000-00007F4D0000}"/>
    <cellStyle name="Normal 2 3 2 5 5 2 2 2" xfId="5014" xr:uid="{00000000-0005-0000-0000-0000804D0000}"/>
    <cellStyle name="Normal 2 3 2 5 5 2 2 2 2" xfId="13160" xr:uid="{00000000-0005-0000-0000-0000814D0000}"/>
    <cellStyle name="Normal 2 3 2 5 5 2 2 2 2 2" xfId="29456" xr:uid="{00000000-0005-0000-0000-0000824D0000}"/>
    <cellStyle name="Normal 2 3 2 5 5 2 2 2 3" xfId="21310" xr:uid="{00000000-0005-0000-0000-0000834D0000}"/>
    <cellStyle name="Normal 2 3 2 5 5 2 2 3" xfId="7816" xr:uid="{00000000-0005-0000-0000-0000844D0000}"/>
    <cellStyle name="Normal 2 3 2 5 5 2 2 3 2" xfId="15962" xr:uid="{00000000-0005-0000-0000-0000854D0000}"/>
    <cellStyle name="Normal 2 3 2 5 5 2 2 3 2 2" xfId="32258" xr:uid="{00000000-0005-0000-0000-0000864D0000}"/>
    <cellStyle name="Normal 2 3 2 5 5 2 2 3 3" xfId="24112" xr:uid="{00000000-0005-0000-0000-0000874D0000}"/>
    <cellStyle name="Normal 2 3 2 5 5 2 2 4" xfId="10663" xr:uid="{00000000-0005-0000-0000-0000884D0000}"/>
    <cellStyle name="Normal 2 3 2 5 5 2 2 4 2" xfId="26959" xr:uid="{00000000-0005-0000-0000-0000894D0000}"/>
    <cellStyle name="Normal 2 3 2 5 5 2 2 5" xfId="18813" xr:uid="{00000000-0005-0000-0000-00008A4D0000}"/>
    <cellStyle name="Normal 2 3 2 5 5 2 3" xfId="3796" xr:uid="{00000000-0005-0000-0000-00008B4D0000}"/>
    <cellStyle name="Normal 2 3 2 5 5 2 3 2" xfId="11942" xr:uid="{00000000-0005-0000-0000-00008C4D0000}"/>
    <cellStyle name="Normal 2 3 2 5 5 2 3 2 2" xfId="28238" xr:uid="{00000000-0005-0000-0000-00008D4D0000}"/>
    <cellStyle name="Normal 2 3 2 5 5 2 3 3" xfId="20092" xr:uid="{00000000-0005-0000-0000-00008E4D0000}"/>
    <cellStyle name="Normal 2 3 2 5 5 2 4" xfId="6406" xr:uid="{00000000-0005-0000-0000-00008F4D0000}"/>
    <cellStyle name="Normal 2 3 2 5 5 2 4 2" xfId="14552" xr:uid="{00000000-0005-0000-0000-0000904D0000}"/>
    <cellStyle name="Normal 2 3 2 5 5 2 4 2 2" xfId="30848" xr:uid="{00000000-0005-0000-0000-0000914D0000}"/>
    <cellStyle name="Normal 2 3 2 5 5 2 4 3" xfId="22702" xr:uid="{00000000-0005-0000-0000-0000924D0000}"/>
    <cellStyle name="Normal 2 3 2 5 5 2 5" xfId="9253" xr:uid="{00000000-0005-0000-0000-0000934D0000}"/>
    <cellStyle name="Normal 2 3 2 5 5 2 5 2" xfId="25549" xr:uid="{00000000-0005-0000-0000-0000944D0000}"/>
    <cellStyle name="Normal 2 3 2 5 5 2 6" xfId="17403" xr:uid="{00000000-0005-0000-0000-0000954D0000}"/>
    <cellStyle name="Normal 2 3 2 5 5 3" xfId="1812" xr:uid="{00000000-0005-0000-0000-0000964D0000}"/>
    <cellStyle name="Normal 2 3 2 5 5 3 2" xfId="4405" xr:uid="{00000000-0005-0000-0000-0000974D0000}"/>
    <cellStyle name="Normal 2 3 2 5 5 3 2 2" xfId="12551" xr:uid="{00000000-0005-0000-0000-0000984D0000}"/>
    <cellStyle name="Normal 2 3 2 5 5 3 2 2 2" xfId="28847" xr:uid="{00000000-0005-0000-0000-0000994D0000}"/>
    <cellStyle name="Normal 2 3 2 5 5 3 2 3" xfId="20701" xr:uid="{00000000-0005-0000-0000-00009A4D0000}"/>
    <cellStyle name="Normal 2 3 2 5 5 3 3" xfId="7111" xr:uid="{00000000-0005-0000-0000-00009B4D0000}"/>
    <cellStyle name="Normal 2 3 2 5 5 3 3 2" xfId="15257" xr:uid="{00000000-0005-0000-0000-00009C4D0000}"/>
    <cellStyle name="Normal 2 3 2 5 5 3 3 2 2" xfId="31553" xr:uid="{00000000-0005-0000-0000-00009D4D0000}"/>
    <cellStyle name="Normal 2 3 2 5 5 3 3 3" xfId="23407" xr:uid="{00000000-0005-0000-0000-00009E4D0000}"/>
    <cellStyle name="Normal 2 3 2 5 5 3 4" xfId="9958" xr:uid="{00000000-0005-0000-0000-00009F4D0000}"/>
    <cellStyle name="Normal 2 3 2 5 5 3 4 2" xfId="26254" xr:uid="{00000000-0005-0000-0000-0000A04D0000}"/>
    <cellStyle name="Normal 2 3 2 5 5 3 5" xfId="18108" xr:uid="{00000000-0005-0000-0000-0000A14D0000}"/>
    <cellStyle name="Normal 2 3 2 5 5 4" xfId="3187" xr:uid="{00000000-0005-0000-0000-0000A24D0000}"/>
    <cellStyle name="Normal 2 3 2 5 5 4 2" xfId="11333" xr:uid="{00000000-0005-0000-0000-0000A34D0000}"/>
    <cellStyle name="Normal 2 3 2 5 5 4 2 2" xfId="27629" xr:uid="{00000000-0005-0000-0000-0000A44D0000}"/>
    <cellStyle name="Normal 2 3 2 5 5 4 3" xfId="19483" xr:uid="{00000000-0005-0000-0000-0000A54D0000}"/>
    <cellStyle name="Normal 2 3 2 5 5 5" xfId="5701" xr:uid="{00000000-0005-0000-0000-0000A64D0000}"/>
    <cellStyle name="Normal 2 3 2 5 5 5 2" xfId="13847" xr:uid="{00000000-0005-0000-0000-0000A74D0000}"/>
    <cellStyle name="Normal 2 3 2 5 5 5 2 2" xfId="30143" xr:uid="{00000000-0005-0000-0000-0000A84D0000}"/>
    <cellStyle name="Normal 2 3 2 5 5 5 3" xfId="21997" xr:uid="{00000000-0005-0000-0000-0000A94D0000}"/>
    <cellStyle name="Normal 2 3 2 5 5 6" xfId="8548" xr:uid="{00000000-0005-0000-0000-0000AA4D0000}"/>
    <cellStyle name="Normal 2 3 2 5 5 6 2" xfId="24844" xr:uid="{00000000-0005-0000-0000-0000AB4D0000}"/>
    <cellStyle name="Normal 2 3 2 5 5 7" xfId="16698" xr:uid="{00000000-0005-0000-0000-0000AC4D0000}"/>
    <cellStyle name="Normal 2 3 2 5 6" xfId="763" xr:uid="{00000000-0005-0000-0000-0000AD4D0000}"/>
    <cellStyle name="Normal 2 3 2 5 6 2" xfId="2173" xr:uid="{00000000-0005-0000-0000-0000AE4D0000}"/>
    <cellStyle name="Normal 2 3 2 5 6 2 2" xfId="4718" xr:uid="{00000000-0005-0000-0000-0000AF4D0000}"/>
    <cellStyle name="Normal 2 3 2 5 6 2 2 2" xfId="12864" xr:uid="{00000000-0005-0000-0000-0000B04D0000}"/>
    <cellStyle name="Normal 2 3 2 5 6 2 2 2 2" xfId="29160" xr:uid="{00000000-0005-0000-0000-0000B14D0000}"/>
    <cellStyle name="Normal 2 3 2 5 6 2 2 3" xfId="21014" xr:uid="{00000000-0005-0000-0000-0000B24D0000}"/>
    <cellStyle name="Normal 2 3 2 5 6 2 3" xfId="7472" xr:uid="{00000000-0005-0000-0000-0000B34D0000}"/>
    <cellStyle name="Normal 2 3 2 5 6 2 3 2" xfId="15618" xr:uid="{00000000-0005-0000-0000-0000B44D0000}"/>
    <cellStyle name="Normal 2 3 2 5 6 2 3 2 2" xfId="31914" xr:uid="{00000000-0005-0000-0000-0000B54D0000}"/>
    <cellStyle name="Normal 2 3 2 5 6 2 3 3" xfId="23768" xr:uid="{00000000-0005-0000-0000-0000B64D0000}"/>
    <cellStyle name="Normal 2 3 2 5 6 2 4" xfId="10319" xr:uid="{00000000-0005-0000-0000-0000B74D0000}"/>
    <cellStyle name="Normal 2 3 2 5 6 2 4 2" xfId="26615" xr:uid="{00000000-0005-0000-0000-0000B84D0000}"/>
    <cellStyle name="Normal 2 3 2 5 6 2 5" xfId="18469" xr:uid="{00000000-0005-0000-0000-0000B94D0000}"/>
    <cellStyle name="Normal 2 3 2 5 6 3" xfId="3500" xr:uid="{00000000-0005-0000-0000-0000BA4D0000}"/>
    <cellStyle name="Normal 2 3 2 5 6 3 2" xfId="11646" xr:uid="{00000000-0005-0000-0000-0000BB4D0000}"/>
    <cellStyle name="Normal 2 3 2 5 6 3 2 2" xfId="27942" xr:uid="{00000000-0005-0000-0000-0000BC4D0000}"/>
    <cellStyle name="Normal 2 3 2 5 6 3 3" xfId="19796" xr:uid="{00000000-0005-0000-0000-0000BD4D0000}"/>
    <cellStyle name="Normal 2 3 2 5 6 4" xfId="6062" xr:uid="{00000000-0005-0000-0000-0000BE4D0000}"/>
    <cellStyle name="Normal 2 3 2 5 6 4 2" xfId="14208" xr:uid="{00000000-0005-0000-0000-0000BF4D0000}"/>
    <cellStyle name="Normal 2 3 2 5 6 4 2 2" xfId="30504" xr:uid="{00000000-0005-0000-0000-0000C04D0000}"/>
    <cellStyle name="Normal 2 3 2 5 6 4 3" xfId="22358" xr:uid="{00000000-0005-0000-0000-0000C14D0000}"/>
    <cellStyle name="Normal 2 3 2 5 6 5" xfId="8909" xr:uid="{00000000-0005-0000-0000-0000C24D0000}"/>
    <cellStyle name="Normal 2 3 2 5 6 5 2" xfId="25205" xr:uid="{00000000-0005-0000-0000-0000C34D0000}"/>
    <cellStyle name="Normal 2 3 2 5 6 6" xfId="17059" xr:uid="{00000000-0005-0000-0000-0000C44D0000}"/>
    <cellStyle name="Normal 2 3 2 5 7" xfId="1468" xr:uid="{00000000-0005-0000-0000-0000C54D0000}"/>
    <cellStyle name="Normal 2 3 2 5 7 2" xfId="4109" xr:uid="{00000000-0005-0000-0000-0000C64D0000}"/>
    <cellStyle name="Normal 2 3 2 5 7 2 2" xfId="12255" xr:uid="{00000000-0005-0000-0000-0000C74D0000}"/>
    <cellStyle name="Normal 2 3 2 5 7 2 2 2" xfId="28551" xr:uid="{00000000-0005-0000-0000-0000C84D0000}"/>
    <cellStyle name="Normal 2 3 2 5 7 2 3" xfId="20405" xr:uid="{00000000-0005-0000-0000-0000C94D0000}"/>
    <cellStyle name="Normal 2 3 2 5 7 3" xfId="6767" xr:uid="{00000000-0005-0000-0000-0000CA4D0000}"/>
    <cellStyle name="Normal 2 3 2 5 7 3 2" xfId="14913" xr:uid="{00000000-0005-0000-0000-0000CB4D0000}"/>
    <cellStyle name="Normal 2 3 2 5 7 3 2 2" xfId="31209" xr:uid="{00000000-0005-0000-0000-0000CC4D0000}"/>
    <cellStyle name="Normal 2 3 2 5 7 3 3" xfId="23063" xr:uid="{00000000-0005-0000-0000-0000CD4D0000}"/>
    <cellStyle name="Normal 2 3 2 5 7 4" xfId="9614" xr:uid="{00000000-0005-0000-0000-0000CE4D0000}"/>
    <cellStyle name="Normal 2 3 2 5 7 4 2" xfId="25910" xr:uid="{00000000-0005-0000-0000-0000CF4D0000}"/>
    <cellStyle name="Normal 2 3 2 5 7 5" xfId="17764" xr:uid="{00000000-0005-0000-0000-0000D04D0000}"/>
    <cellStyle name="Normal 2 3 2 5 8" xfId="2891" xr:uid="{00000000-0005-0000-0000-0000D14D0000}"/>
    <cellStyle name="Normal 2 3 2 5 8 2" xfId="11037" xr:uid="{00000000-0005-0000-0000-0000D24D0000}"/>
    <cellStyle name="Normal 2 3 2 5 8 2 2" xfId="27333" xr:uid="{00000000-0005-0000-0000-0000D34D0000}"/>
    <cellStyle name="Normal 2 3 2 5 8 3" xfId="19187" xr:uid="{00000000-0005-0000-0000-0000D44D0000}"/>
    <cellStyle name="Normal 2 3 2 5 9" xfId="5357" xr:uid="{00000000-0005-0000-0000-0000D54D0000}"/>
    <cellStyle name="Normal 2 3 2 5 9 2" xfId="13503" xr:uid="{00000000-0005-0000-0000-0000D64D0000}"/>
    <cellStyle name="Normal 2 3 2 5 9 2 2" xfId="29799" xr:uid="{00000000-0005-0000-0000-0000D74D0000}"/>
    <cellStyle name="Normal 2 3 2 5 9 3" xfId="21653" xr:uid="{00000000-0005-0000-0000-0000D84D0000}"/>
    <cellStyle name="Normal 2 3 2 6" xfId="96" xr:uid="{00000000-0005-0000-0000-0000D94D0000}"/>
    <cellStyle name="Normal 2 3 2 6 10" xfId="5396" xr:uid="{00000000-0005-0000-0000-0000DA4D0000}"/>
    <cellStyle name="Normal 2 3 2 6 10 2" xfId="13542" xr:uid="{00000000-0005-0000-0000-0000DB4D0000}"/>
    <cellStyle name="Normal 2 3 2 6 10 2 2" xfId="29838" xr:uid="{00000000-0005-0000-0000-0000DC4D0000}"/>
    <cellStyle name="Normal 2 3 2 6 10 3" xfId="21692" xr:uid="{00000000-0005-0000-0000-0000DD4D0000}"/>
    <cellStyle name="Normal 2 3 2 6 11" xfId="8243" xr:uid="{00000000-0005-0000-0000-0000DE4D0000}"/>
    <cellStyle name="Normal 2 3 2 6 11 2" xfId="24539" xr:uid="{00000000-0005-0000-0000-0000DF4D0000}"/>
    <cellStyle name="Normal 2 3 2 6 12" xfId="16393" xr:uid="{00000000-0005-0000-0000-0000E04D0000}"/>
    <cellStyle name="Normal 2 3 2 6 2" xfId="186" xr:uid="{00000000-0005-0000-0000-0000E14D0000}"/>
    <cellStyle name="Normal 2 3 2 6 2 2" xfId="530" xr:uid="{00000000-0005-0000-0000-0000E24D0000}"/>
    <cellStyle name="Normal 2 3 2 6 2 2 2" xfId="1236" xr:uid="{00000000-0005-0000-0000-0000E34D0000}"/>
    <cellStyle name="Normal 2 3 2 6 2 2 2 2" xfId="2646" xr:uid="{00000000-0005-0000-0000-0000E44D0000}"/>
    <cellStyle name="Normal 2 3 2 6 2 2 2 2 2" xfId="5120" xr:uid="{00000000-0005-0000-0000-0000E54D0000}"/>
    <cellStyle name="Normal 2 3 2 6 2 2 2 2 2 2" xfId="13266" xr:uid="{00000000-0005-0000-0000-0000E64D0000}"/>
    <cellStyle name="Normal 2 3 2 6 2 2 2 2 2 2 2" xfId="29562" xr:uid="{00000000-0005-0000-0000-0000E74D0000}"/>
    <cellStyle name="Normal 2 3 2 6 2 2 2 2 2 3" xfId="21416" xr:uid="{00000000-0005-0000-0000-0000E84D0000}"/>
    <cellStyle name="Normal 2 3 2 6 2 2 2 2 3" xfId="7945" xr:uid="{00000000-0005-0000-0000-0000E94D0000}"/>
    <cellStyle name="Normal 2 3 2 6 2 2 2 2 3 2" xfId="16091" xr:uid="{00000000-0005-0000-0000-0000EA4D0000}"/>
    <cellStyle name="Normal 2 3 2 6 2 2 2 2 3 2 2" xfId="32387" xr:uid="{00000000-0005-0000-0000-0000EB4D0000}"/>
    <cellStyle name="Normal 2 3 2 6 2 2 2 2 3 3" xfId="24241" xr:uid="{00000000-0005-0000-0000-0000EC4D0000}"/>
    <cellStyle name="Normal 2 3 2 6 2 2 2 2 4" xfId="10792" xr:uid="{00000000-0005-0000-0000-0000ED4D0000}"/>
    <cellStyle name="Normal 2 3 2 6 2 2 2 2 4 2" xfId="27088" xr:uid="{00000000-0005-0000-0000-0000EE4D0000}"/>
    <cellStyle name="Normal 2 3 2 6 2 2 2 2 5" xfId="18942" xr:uid="{00000000-0005-0000-0000-0000EF4D0000}"/>
    <cellStyle name="Normal 2 3 2 6 2 2 2 3" xfId="3902" xr:uid="{00000000-0005-0000-0000-0000F04D0000}"/>
    <cellStyle name="Normal 2 3 2 6 2 2 2 3 2" xfId="12048" xr:uid="{00000000-0005-0000-0000-0000F14D0000}"/>
    <cellStyle name="Normal 2 3 2 6 2 2 2 3 2 2" xfId="28344" xr:uid="{00000000-0005-0000-0000-0000F24D0000}"/>
    <cellStyle name="Normal 2 3 2 6 2 2 2 3 3" xfId="20198" xr:uid="{00000000-0005-0000-0000-0000F34D0000}"/>
    <cellStyle name="Normal 2 3 2 6 2 2 2 4" xfId="6535" xr:uid="{00000000-0005-0000-0000-0000F44D0000}"/>
    <cellStyle name="Normal 2 3 2 6 2 2 2 4 2" xfId="14681" xr:uid="{00000000-0005-0000-0000-0000F54D0000}"/>
    <cellStyle name="Normal 2 3 2 6 2 2 2 4 2 2" xfId="30977" xr:uid="{00000000-0005-0000-0000-0000F64D0000}"/>
    <cellStyle name="Normal 2 3 2 6 2 2 2 4 3" xfId="22831" xr:uid="{00000000-0005-0000-0000-0000F74D0000}"/>
    <cellStyle name="Normal 2 3 2 6 2 2 2 5" xfId="9382" xr:uid="{00000000-0005-0000-0000-0000F84D0000}"/>
    <cellStyle name="Normal 2 3 2 6 2 2 2 5 2" xfId="25678" xr:uid="{00000000-0005-0000-0000-0000F94D0000}"/>
    <cellStyle name="Normal 2 3 2 6 2 2 2 6" xfId="17532" xr:uid="{00000000-0005-0000-0000-0000FA4D0000}"/>
    <cellStyle name="Normal 2 3 2 6 2 2 3" xfId="1941" xr:uid="{00000000-0005-0000-0000-0000FB4D0000}"/>
    <cellStyle name="Normal 2 3 2 6 2 2 3 2" xfId="4511" xr:uid="{00000000-0005-0000-0000-0000FC4D0000}"/>
    <cellStyle name="Normal 2 3 2 6 2 2 3 2 2" xfId="12657" xr:uid="{00000000-0005-0000-0000-0000FD4D0000}"/>
    <cellStyle name="Normal 2 3 2 6 2 2 3 2 2 2" xfId="28953" xr:uid="{00000000-0005-0000-0000-0000FE4D0000}"/>
    <cellStyle name="Normal 2 3 2 6 2 2 3 2 3" xfId="20807" xr:uid="{00000000-0005-0000-0000-0000FF4D0000}"/>
    <cellStyle name="Normal 2 3 2 6 2 2 3 3" xfId="7240" xr:uid="{00000000-0005-0000-0000-0000004E0000}"/>
    <cellStyle name="Normal 2 3 2 6 2 2 3 3 2" xfId="15386" xr:uid="{00000000-0005-0000-0000-0000014E0000}"/>
    <cellStyle name="Normal 2 3 2 6 2 2 3 3 2 2" xfId="31682" xr:uid="{00000000-0005-0000-0000-0000024E0000}"/>
    <cellStyle name="Normal 2 3 2 6 2 2 3 3 3" xfId="23536" xr:uid="{00000000-0005-0000-0000-0000034E0000}"/>
    <cellStyle name="Normal 2 3 2 6 2 2 3 4" xfId="10087" xr:uid="{00000000-0005-0000-0000-0000044E0000}"/>
    <cellStyle name="Normal 2 3 2 6 2 2 3 4 2" xfId="26383" xr:uid="{00000000-0005-0000-0000-0000054E0000}"/>
    <cellStyle name="Normal 2 3 2 6 2 2 3 5" xfId="18237" xr:uid="{00000000-0005-0000-0000-0000064E0000}"/>
    <cellStyle name="Normal 2 3 2 6 2 2 4" xfId="3293" xr:uid="{00000000-0005-0000-0000-0000074E0000}"/>
    <cellStyle name="Normal 2 3 2 6 2 2 4 2" xfId="11439" xr:uid="{00000000-0005-0000-0000-0000084E0000}"/>
    <cellStyle name="Normal 2 3 2 6 2 2 4 2 2" xfId="27735" xr:uid="{00000000-0005-0000-0000-0000094E0000}"/>
    <cellStyle name="Normal 2 3 2 6 2 2 4 3" xfId="19589" xr:uid="{00000000-0005-0000-0000-00000A4E0000}"/>
    <cellStyle name="Normal 2 3 2 6 2 2 5" xfId="5830" xr:uid="{00000000-0005-0000-0000-00000B4E0000}"/>
    <cellStyle name="Normal 2 3 2 6 2 2 5 2" xfId="13976" xr:uid="{00000000-0005-0000-0000-00000C4E0000}"/>
    <cellStyle name="Normal 2 3 2 6 2 2 5 2 2" xfId="30272" xr:uid="{00000000-0005-0000-0000-00000D4E0000}"/>
    <cellStyle name="Normal 2 3 2 6 2 2 5 3" xfId="22126" xr:uid="{00000000-0005-0000-0000-00000E4E0000}"/>
    <cellStyle name="Normal 2 3 2 6 2 2 6" xfId="8677" xr:uid="{00000000-0005-0000-0000-00000F4E0000}"/>
    <cellStyle name="Normal 2 3 2 6 2 2 6 2" xfId="24973" xr:uid="{00000000-0005-0000-0000-0000104E0000}"/>
    <cellStyle name="Normal 2 3 2 6 2 2 7" xfId="16827" xr:uid="{00000000-0005-0000-0000-0000114E0000}"/>
    <cellStyle name="Normal 2 3 2 6 2 3" xfId="892" xr:uid="{00000000-0005-0000-0000-0000124E0000}"/>
    <cellStyle name="Normal 2 3 2 6 2 3 2" xfId="2302" xr:uid="{00000000-0005-0000-0000-0000134E0000}"/>
    <cellStyle name="Normal 2 3 2 6 2 3 2 2" xfId="4824" xr:uid="{00000000-0005-0000-0000-0000144E0000}"/>
    <cellStyle name="Normal 2 3 2 6 2 3 2 2 2" xfId="12970" xr:uid="{00000000-0005-0000-0000-0000154E0000}"/>
    <cellStyle name="Normal 2 3 2 6 2 3 2 2 2 2" xfId="29266" xr:uid="{00000000-0005-0000-0000-0000164E0000}"/>
    <cellStyle name="Normal 2 3 2 6 2 3 2 2 3" xfId="21120" xr:uid="{00000000-0005-0000-0000-0000174E0000}"/>
    <cellStyle name="Normal 2 3 2 6 2 3 2 3" xfId="7601" xr:uid="{00000000-0005-0000-0000-0000184E0000}"/>
    <cellStyle name="Normal 2 3 2 6 2 3 2 3 2" xfId="15747" xr:uid="{00000000-0005-0000-0000-0000194E0000}"/>
    <cellStyle name="Normal 2 3 2 6 2 3 2 3 2 2" xfId="32043" xr:uid="{00000000-0005-0000-0000-00001A4E0000}"/>
    <cellStyle name="Normal 2 3 2 6 2 3 2 3 3" xfId="23897" xr:uid="{00000000-0005-0000-0000-00001B4E0000}"/>
    <cellStyle name="Normal 2 3 2 6 2 3 2 4" xfId="10448" xr:uid="{00000000-0005-0000-0000-00001C4E0000}"/>
    <cellStyle name="Normal 2 3 2 6 2 3 2 4 2" xfId="26744" xr:uid="{00000000-0005-0000-0000-00001D4E0000}"/>
    <cellStyle name="Normal 2 3 2 6 2 3 2 5" xfId="18598" xr:uid="{00000000-0005-0000-0000-00001E4E0000}"/>
    <cellStyle name="Normal 2 3 2 6 2 3 3" xfId="3606" xr:uid="{00000000-0005-0000-0000-00001F4E0000}"/>
    <cellStyle name="Normal 2 3 2 6 2 3 3 2" xfId="11752" xr:uid="{00000000-0005-0000-0000-0000204E0000}"/>
    <cellStyle name="Normal 2 3 2 6 2 3 3 2 2" xfId="28048" xr:uid="{00000000-0005-0000-0000-0000214E0000}"/>
    <cellStyle name="Normal 2 3 2 6 2 3 3 3" xfId="19902" xr:uid="{00000000-0005-0000-0000-0000224E0000}"/>
    <cellStyle name="Normal 2 3 2 6 2 3 4" xfId="6191" xr:uid="{00000000-0005-0000-0000-0000234E0000}"/>
    <cellStyle name="Normal 2 3 2 6 2 3 4 2" xfId="14337" xr:uid="{00000000-0005-0000-0000-0000244E0000}"/>
    <cellStyle name="Normal 2 3 2 6 2 3 4 2 2" xfId="30633" xr:uid="{00000000-0005-0000-0000-0000254E0000}"/>
    <cellStyle name="Normal 2 3 2 6 2 3 4 3" xfId="22487" xr:uid="{00000000-0005-0000-0000-0000264E0000}"/>
    <cellStyle name="Normal 2 3 2 6 2 3 5" xfId="9038" xr:uid="{00000000-0005-0000-0000-0000274E0000}"/>
    <cellStyle name="Normal 2 3 2 6 2 3 5 2" xfId="25334" xr:uid="{00000000-0005-0000-0000-0000284E0000}"/>
    <cellStyle name="Normal 2 3 2 6 2 3 6" xfId="17188" xr:uid="{00000000-0005-0000-0000-0000294E0000}"/>
    <cellStyle name="Normal 2 3 2 6 2 4" xfId="1597" xr:uid="{00000000-0005-0000-0000-00002A4E0000}"/>
    <cellStyle name="Normal 2 3 2 6 2 4 2" xfId="4215" xr:uid="{00000000-0005-0000-0000-00002B4E0000}"/>
    <cellStyle name="Normal 2 3 2 6 2 4 2 2" xfId="12361" xr:uid="{00000000-0005-0000-0000-00002C4E0000}"/>
    <cellStyle name="Normal 2 3 2 6 2 4 2 2 2" xfId="28657" xr:uid="{00000000-0005-0000-0000-00002D4E0000}"/>
    <cellStyle name="Normal 2 3 2 6 2 4 2 3" xfId="20511" xr:uid="{00000000-0005-0000-0000-00002E4E0000}"/>
    <cellStyle name="Normal 2 3 2 6 2 4 3" xfId="6896" xr:uid="{00000000-0005-0000-0000-00002F4E0000}"/>
    <cellStyle name="Normal 2 3 2 6 2 4 3 2" xfId="15042" xr:uid="{00000000-0005-0000-0000-0000304E0000}"/>
    <cellStyle name="Normal 2 3 2 6 2 4 3 2 2" xfId="31338" xr:uid="{00000000-0005-0000-0000-0000314E0000}"/>
    <cellStyle name="Normal 2 3 2 6 2 4 3 3" xfId="23192" xr:uid="{00000000-0005-0000-0000-0000324E0000}"/>
    <cellStyle name="Normal 2 3 2 6 2 4 4" xfId="9743" xr:uid="{00000000-0005-0000-0000-0000334E0000}"/>
    <cellStyle name="Normal 2 3 2 6 2 4 4 2" xfId="26039" xr:uid="{00000000-0005-0000-0000-0000344E0000}"/>
    <cellStyle name="Normal 2 3 2 6 2 4 5" xfId="17893" xr:uid="{00000000-0005-0000-0000-0000354E0000}"/>
    <cellStyle name="Normal 2 3 2 6 2 5" xfId="2997" xr:uid="{00000000-0005-0000-0000-0000364E0000}"/>
    <cellStyle name="Normal 2 3 2 6 2 5 2" xfId="11143" xr:uid="{00000000-0005-0000-0000-0000374E0000}"/>
    <cellStyle name="Normal 2 3 2 6 2 5 2 2" xfId="27439" xr:uid="{00000000-0005-0000-0000-0000384E0000}"/>
    <cellStyle name="Normal 2 3 2 6 2 5 3" xfId="19293" xr:uid="{00000000-0005-0000-0000-0000394E0000}"/>
    <cellStyle name="Normal 2 3 2 6 2 6" xfId="5486" xr:uid="{00000000-0005-0000-0000-00003A4E0000}"/>
    <cellStyle name="Normal 2 3 2 6 2 6 2" xfId="13632" xr:uid="{00000000-0005-0000-0000-00003B4E0000}"/>
    <cellStyle name="Normal 2 3 2 6 2 6 2 2" xfId="29928" xr:uid="{00000000-0005-0000-0000-00003C4E0000}"/>
    <cellStyle name="Normal 2 3 2 6 2 6 3" xfId="21782" xr:uid="{00000000-0005-0000-0000-00003D4E0000}"/>
    <cellStyle name="Normal 2 3 2 6 2 7" xfId="8333" xr:uid="{00000000-0005-0000-0000-00003E4E0000}"/>
    <cellStyle name="Normal 2 3 2 6 2 7 2" xfId="24629" xr:uid="{00000000-0005-0000-0000-00003F4E0000}"/>
    <cellStyle name="Normal 2 3 2 6 2 8" xfId="16483" xr:uid="{00000000-0005-0000-0000-0000404E0000}"/>
    <cellStyle name="Normal 2 3 2 6 3" xfId="260" xr:uid="{00000000-0005-0000-0000-0000414E0000}"/>
    <cellStyle name="Normal 2 3 2 6 3 2" xfId="604" xr:uid="{00000000-0005-0000-0000-0000424E0000}"/>
    <cellStyle name="Normal 2 3 2 6 3 2 2" xfId="1310" xr:uid="{00000000-0005-0000-0000-0000434E0000}"/>
    <cellStyle name="Normal 2 3 2 6 3 2 2 2" xfId="2720" xr:uid="{00000000-0005-0000-0000-0000444E0000}"/>
    <cellStyle name="Normal 2 3 2 6 3 2 2 2 2" xfId="5194" xr:uid="{00000000-0005-0000-0000-0000454E0000}"/>
    <cellStyle name="Normal 2 3 2 6 3 2 2 2 2 2" xfId="13340" xr:uid="{00000000-0005-0000-0000-0000464E0000}"/>
    <cellStyle name="Normal 2 3 2 6 3 2 2 2 2 2 2" xfId="29636" xr:uid="{00000000-0005-0000-0000-0000474E0000}"/>
    <cellStyle name="Normal 2 3 2 6 3 2 2 2 2 3" xfId="21490" xr:uid="{00000000-0005-0000-0000-0000484E0000}"/>
    <cellStyle name="Normal 2 3 2 6 3 2 2 2 3" xfId="8019" xr:uid="{00000000-0005-0000-0000-0000494E0000}"/>
    <cellStyle name="Normal 2 3 2 6 3 2 2 2 3 2" xfId="16165" xr:uid="{00000000-0005-0000-0000-00004A4E0000}"/>
    <cellStyle name="Normal 2 3 2 6 3 2 2 2 3 2 2" xfId="32461" xr:uid="{00000000-0005-0000-0000-00004B4E0000}"/>
    <cellStyle name="Normal 2 3 2 6 3 2 2 2 3 3" xfId="24315" xr:uid="{00000000-0005-0000-0000-00004C4E0000}"/>
    <cellStyle name="Normal 2 3 2 6 3 2 2 2 4" xfId="10866" xr:uid="{00000000-0005-0000-0000-00004D4E0000}"/>
    <cellStyle name="Normal 2 3 2 6 3 2 2 2 4 2" xfId="27162" xr:uid="{00000000-0005-0000-0000-00004E4E0000}"/>
    <cellStyle name="Normal 2 3 2 6 3 2 2 2 5" xfId="19016" xr:uid="{00000000-0005-0000-0000-00004F4E0000}"/>
    <cellStyle name="Normal 2 3 2 6 3 2 2 3" xfId="3976" xr:uid="{00000000-0005-0000-0000-0000504E0000}"/>
    <cellStyle name="Normal 2 3 2 6 3 2 2 3 2" xfId="12122" xr:uid="{00000000-0005-0000-0000-0000514E0000}"/>
    <cellStyle name="Normal 2 3 2 6 3 2 2 3 2 2" xfId="28418" xr:uid="{00000000-0005-0000-0000-0000524E0000}"/>
    <cellStyle name="Normal 2 3 2 6 3 2 2 3 3" xfId="20272" xr:uid="{00000000-0005-0000-0000-0000534E0000}"/>
    <cellStyle name="Normal 2 3 2 6 3 2 2 4" xfId="6609" xr:uid="{00000000-0005-0000-0000-0000544E0000}"/>
    <cellStyle name="Normal 2 3 2 6 3 2 2 4 2" xfId="14755" xr:uid="{00000000-0005-0000-0000-0000554E0000}"/>
    <cellStyle name="Normal 2 3 2 6 3 2 2 4 2 2" xfId="31051" xr:uid="{00000000-0005-0000-0000-0000564E0000}"/>
    <cellStyle name="Normal 2 3 2 6 3 2 2 4 3" xfId="22905" xr:uid="{00000000-0005-0000-0000-0000574E0000}"/>
    <cellStyle name="Normal 2 3 2 6 3 2 2 5" xfId="9456" xr:uid="{00000000-0005-0000-0000-0000584E0000}"/>
    <cellStyle name="Normal 2 3 2 6 3 2 2 5 2" xfId="25752" xr:uid="{00000000-0005-0000-0000-0000594E0000}"/>
    <cellStyle name="Normal 2 3 2 6 3 2 2 6" xfId="17606" xr:uid="{00000000-0005-0000-0000-00005A4E0000}"/>
    <cellStyle name="Normal 2 3 2 6 3 2 3" xfId="2015" xr:uid="{00000000-0005-0000-0000-00005B4E0000}"/>
    <cellStyle name="Normal 2 3 2 6 3 2 3 2" xfId="4585" xr:uid="{00000000-0005-0000-0000-00005C4E0000}"/>
    <cellStyle name="Normal 2 3 2 6 3 2 3 2 2" xfId="12731" xr:uid="{00000000-0005-0000-0000-00005D4E0000}"/>
    <cellStyle name="Normal 2 3 2 6 3 2 3 2 2 2" xfId="29027" xr:uid="{00000000-0005-0000-0000-00005E4E0000}"/>
    <cellStyle name="Normal 2 3 2 6 3 2 3 2 3" xfId="20881" xr:uid="{00000000-0005-0000-0000-00005F4E0000}"/>
    <cellStyle name="Normal 2 3 2 6 3 2 3 3" xfId="7314" xr:uid="{00000000-0005-0000-0000-0000604E0000}"/>
    <cellStyle name="Normal 2 3 2 6 3 2 3 3 2" xfId="15460" xr:uid="{00000000-0005-0000-0000-0000614E0000}"/>
    <cellStyle name="Normal 2 3 2 6 3 2 3 3 2 2" xfId="31756" xr:uid="{00000000-0005-0000-0000-0000624E0000}"/>
    <cellStyle name="Normal 2 3 2 6 3 2 3 3 3" xfId="23610" xr:uid="{00000000-0005-0000-0000-0000634E0000}"/>
    <cellStyle name="Normal 2 3 2 6 3 2 3 4" xfId="10161" xr:uid="{00000000-0005-0000-0000-0000644E0000}"/>
    <cellStyle name="Normal 2 3 2 6 3 2 3 4 2" xfId="26457" xr:uid="{00000000-0005-0000-0000-0000654E0000}"/>
    <cellStyle name="Normal 2 3 2 6 3 2 3 5" xfId="18311" xr:uid="{00000000-0005-0000-0000-0000664E0000}"/>
    <cellStyle name="Normal 2 3 2 6 3 2 4" xfId="3367" xr:uid="{00000000-0005-0000-0000-0000674E0000}"/>
    <cellStyle name="Normal 2 3 2 6 3 2 4 2" xfId="11513" xr:uid="{00000000-0005-0000-0000-0000684E0000}"/>
    <cellStyle name="Normal 2 3 2 6 3 2 4 2 2" xfId="27809" xr:uid="{00000000-0005-0000-0000-0000694E0000}"/>
    <cellStyle name="Normal 2 3 2 6 3 2 4 3" xfId="19663" xr:uid="{00000000-0005-0000-0000-00006A4E0000}"/>
    <cellStyle name="Normal 2 3 2 6 3 2 5" xfId="5904" xr:uid="{00000000-0005-0000-0000-00006B4E0000}"/>
    <cellStyle name="Normal 2 3 2 6 3 2 5 2" xfId="14050" xr:uid="{00000000-0005-0000-0000-00006C4E0000}"/>
    <cellStyle name="Normal 2 3 2 6 3 2 5 2 2" xfId="30346" xr:uid="{00000000-0005-0000-0000-00006D4E0000}"/>
    <cellStyle name="Normal 2 3 2 6 3 2 5 3" xfId="22200" xr:uid="{00000000-0005-0000-0000-00006E4E0000}"/>
    <cellStyle name="Normal 2 3 2 6 3 2 6" xfId="8751" xr:uid="{00000000-0005-0000-0000-00006F4E0000}"/>
    <cellStyle name="Normal 2 3 2 6 3 2 6 2" xfId="25047" xr:uid="{00000000-0005-0000-0000-0000704E0000}"/>
    <cellStyle name="Normal 2 3 2 6 3 2 7" xfId="16901" xr:uid="{00000000-0005-0000-0000-0000714E0000}"/>
    <cellStyle name="Normal 2 3 2 6 3 3" xfId="966" xr:uid="{00000000-0005-0000-0000-0000724E0000}"/>
    <cellStyle name="Normal 2 3 2 6 3 3 2" xfId="2376" xr:uid="{00000000-0005-0000-0000-0000734E0000}"/>
    <cellStyle name="Normal 2 3 2 6 3 3 2 2" xfId="4898" xr:uid="{00000000-0005-0000-0000-0000744E0000}"/>
    <cellStyle name="Normal 2 3 2 6 3 3 2 2 2" xfId="13044" xr:uid="{00000000-0005-0000-0000-0000754E0000}"/>
    <cellStyle name="Normal 2 3 2 6 3 3 2 2 2 2" xfId="29340" xr:uid="{00000000-0005-0000-0000-0000764E0000}"/>
    <cellStyle name="Normal 2 3 2 6 3 3 2 2 3" xfId="21194" xr:uid="{00000000-0005-0000-0000-0000774E0000}"/>
    <cellStyle name="Normal 2 3 2 6 3 3 2 3" xfId="7675" xr:uid="{00000000-0005-0000-0000-0000784E0000}"/>
    <cellStyle name="Normal 2 3 2 6 3 3 2 3 2" xfId="15821" xr:uid="{00000000-0005-0000-0000-0000794E0000}"/>
    <cellStyle name="Normal 2 3 2 6 3 3 2 3 2 2" xfId="32117" xr:uid="{00000000-0005-0000-0000-00007A4E0000}"/>
    <cellStyle name="Normal 2 3 2 6 3 3 2 3 3" xfId="23971" xr:uid="{00000000-0005-0000-0000-00007B4E0000}"/>
    <cellStyle name="Normal 2 3 2 6 3 3 2 4" xfId="10522" xr:uid="{00000000-0005-0000-0000-00007C4E0000}"/>
    <cellStyle name="Normal 2 3 2 6 3 3 2 4 2" xfId="26818" xr:uid="{00000000-0005-0000-0000-00007D4E0000}"/>
    <cellStyle name="Normal 2 3 2 6 3 3 2 5" xfId="18672" xr:uid="{00000000-0005-0000-0000-00007E4E0000}"/>
    <cellStyle name="Normal 2 3 2 6 3 3 3" xfId="3680" xr:uid="{00000000-0005-0000-0000-00007F4E0000}"/>
    <cellStyle name="Normal 2 3 2 6 3 3 3 2" xfId="11826" xr:uid="{00000000-0005-0000-0000-0000804E0000}"/>
    <cellStyle name="Normal 2 3 2 6 3 3 3 2 2" xfId="28122" xr:uid="{00000000-0005-0000-0000-0000814E0000}"/>
    <cellStyle name="Normal 2 3 2 6 3 3 3 3" xfId="19976" xr:uid="{00000000-0005-0000-0000-0000824E0000}"/>
    <cellStyle name="Normal 2 3 2 6 3 3 4" xfId="6265" xr:uid="{00000000-0005-0000-0000-0000834E0000}"/>
    <cellStyle name="Normal 2 3 2 6 3 3 4 2" xfId="14411" xr:uid="{00000000-0005-0000-0000-0000844E0000}"/>
    <cellStyle name="Normal 2 3 2 6 3 3 4 2 2" xfId="30707" xr:uid="{00000000-0005-0000-0000-0000854E0000}"/>
    <cellStyle name="Normal 2 3 2 6 3 3 4 3" xfId="22561" xr:uid="{00000000-0005-0000-0000-0000864E0000}"/>
    <cellStyle name="Normal 2 3 2 6 3 3 5" xfId="9112" xr:uid="{00000000-0005-0000-0000-0000874E0000}"/>
    <cellStyle name="Normal 2 3 2 6 3 3 5 2" xfId="25408" xr:uid="{00000000-0005-0000-0000-0000884E0000}"/>
    <cellStyle name="Normal 2 3 2 6 3 3 6" xfId="17262" xr:uid="{00000000-0005-0000-0000-0000894E0000}"/>
    <cellStyle name="Normal 2 3 2 6 3 4" xfId="1671" xr:uid="{00000000-0005-0000-0000-00008A4E0000}"/>
    <cellStyle name="Normal 2 3 2 6 3 4 2" xfId="4289" xr:uid="{00000000-0005-0000-0000-00008B4E0000}"/>
    <cellStyle name="Normal 2 3 2 6 3 4 2 2" xfId="12435" xr:uid="{00000000-0005-0000-0000-00008C4E0000}"/>
    <cellStyle name="Normal 2 3 2 6 3 4 2 2 2" xfId="28731" xr:uid="{00000000-0005-0000-0000-00008D4E0000}"/>
    <cellStyle name="Normal 2 3 2 6 3 4 2 3" xfId="20585" xr:uid="{00000000-0005-0000-0000-00008E4E0000}"/>
    <cellStyle name="Normal 2 3 2 6 3 4 3" xfId="6970" xr:uid="{00000000-0005-0000-0000-00008F4E0000}"/>
    <cellStyle name="Normal 2 3 2 6 3 4 3 2" xfId="15116" xr:uid="{00000000-0005-0000-0000-0000904E0000}"/>
    <cellStyle name="Normal 2 3 2 6 3 4 3 2 2" xfId="31412" xr:uid="{00000000-0005-0000-0000-0000914E0000}"/>
    <cellStyle name="Normal 2 3 2 6 3 4 3 3" xfId="23266" xr:uid="{00000000-0005-0000-0000-0000924E0000}"/>
    <cellStyle name="Normal 2 3 2 6 3 4 4" xfId="9817" xr:uid="{00000000-0005-0000-0000-0000934E0000}"/>
    <cellStyle name="Normal 2 3 2 6 3 4 4 2" xfId="26113" xr:uid="{00000000-0005-0000-0000-0000944E0000}"/>
    <cellStyle name="Normal 2 3 2 6 3 4 5" xfId="17967" xr:uid="{00000000-0005-0000-0000-0000954E0000}"/>
    <cellStyle name="Normal 2 3 2 6 3 5" xfId="3071" xr:uid="{00000000-0005-0000-0000-0000964E0000}"/>
    <cellStyle name="Normal 2 3 2 6 3 5 2" xfId="11217" xr:uid="{00000000-0005-0000-0000-0000974E0000}"/>
    <cellStyle name="Normal 2 3 2 6 3 5 2 2" xfId="27513" xr:uid="{00000000-0005-0000-0000-0000984E0000}"/>
    <cellStyle name="Normal 2 3 2 6 3 5 3" xfId="19367" xr:uid="{00000000-0005-0000-0000-0000994E0000}"/>
    <cellStyle name="Normal 2 3 2 6 3 6" xfId="5560" xr:uid="{00000000-0005-0000-0000-00009A4E0000}"/>
    <cellStyle name="Normal 2 3 2 6 3 6 2" xfId="13706" xr:uid="{00000000-0005-0000-0000-00009B4E0000}"/>
    <cellStyle name="Normal 2 3 2 6 3 6 2 2" xfId="30002" xr:uid="{00000000-0005-0000-0000-00009C4E0000}"/>
    <cellStyle name="Normal 2 3 2 6 3 6 3" xfId="21856" xr:uid="{00000000-0005-0000-0000-00009D4E0000}"/>
    <cellStyle name="Normal 2 3 2 6 3 7" xfId="8407" xr:uid="{00000000-0005-0000-0000-00009E4E0000}"/>
    <cellStyle name="Normal 2 3 2 6 3 7 2" xfId="24703" xr:uid="{00000000-0005-0000-0000-00009F4E0000}"/>
    <cellStyle name="Normal 2 3 2 6 3 8" xfId="16557" xr:uid="{00000000-0005-0000-0000-0000A04E0000}"/>
    <cellStyle name="Normal 2 3 2 6 4" xfId="350" xr:uid="{00000000-0005-0000-0000-0000A14E0000}"/>
    <cellStyle name="Normal 2 3 2 6 4 2" xfId="694" xr:uid="{00000000-0005-0000-0000-0000A24E0000}"/>
    <cellStyle name="Normal 2 3 2 6 4 2 2" xfId="1400" xr:uid="{00000000-0005-0000-0000-0000A34E0000}"/>
    <cellStyle name="Normal 2 3 2 6 4 2 2 2" xfId="2810" xr:uid="{00000000-0005-0000-0000-0000A44E0000}"/>
    <cellStyle name="Normal 2 3 2 6 4 2 2 2 2" xfId="5268" xr:uid="{00000000-0005-0000-0000-0000A54E0000}"/>
    <cellStyle name="Normal 2 3 2 6 4 2 2 2 2 2" xfId="13414" xr:uid="{00000000-0005-0000-0000-0000A64E0000}"/>
    <cellStyle name="Normal 2 3 2 6 4 2 2 2 2 2 2" xfId="29710" xr:uid="{00000000-0005-0000-0000-0000A74E0000}"/>
    <cellStyle name="Normal 2 3 2 6 4 2 2 2 2 3" xfId="21564" xr:uid="{00000000-0005-0000-0000-0000A84E0000}"/>
    <cellStyle name="Normal 2 3 2 6 4 2 2 2 3" xfId="8109" xr:uid="{00000000-0005-0000-0000-0000A94E0000}"/>
    <cellStyle name="Normal 2 3 2 6 4 2 2 2 3 2" xfId="16255" xr:uid="{00000000-0005-0000-0000-0000AA4E0000}"/>
    <cellStyle name="Normal 2 3 2 6 4 2 2 2 3 2 2" xfId="32551" xr:uid="{00000000-0005-0000-0000-0000AB4E0000}"/>
    <cellStyle name="Normal 2 3 2 6 4 2 2 2 3 3" xfId="24405" xr:uid="{00000000-0005-0000-0000-0000AC4E0000}"/>
    <cellStyle name="Normal 2 3 2 6 4 2 2 2 4" xfId="10956" xr:uid="{00000000-0005-0000-0000-0000AD4E0000}"/>
    <cellStyle name="Normal 2 3 2 6 4 2 2 2 4 2" xfId="27252" xr:uid="{00000000-0005-0000-0000-0000AE4E0000}"/>
    <cellStyle name="Normal 2 3 2 6 4 2 2 2 5" xfId="19106" xr:uid="{00000000-0005-0000-0000-0000AF4E0000}"/>
    <cellStyle name="Normal 2 3 2 6 4 2 2 3" xfId="4050" xr:uid="{00000000-0005-0000-0000-0000B04E0000}"/>
    <cellStyle name="Normal 2 3 2 6 4 2 2 3 2" xfId="12196" xr:uid="{00000000-0005-0000-0000-0000B14E0000}"/>
    <cellStyle name="Normal 2 3 2 6 4 2 2 3 2 2" xfId="28492" xr:uid="{00000000-0005-0000-0000-0000B24E0000}"/>
    <cellStyle name="Normal 2 3 2 6 4 2 2 3 3" xfId="20346" xr:uid="{00000000-0005-0000-0000-0000B34E0000}"/>
    <cellStyle name="Normal 2 3 2 6 4 2 2 4" xfId="6699" xr:uid="{00000000-0005-0000-0000-0000B44E0000}"/>
    <cellStyle name="Normal 2 3 2 6 4 2 2 4 2" xfId="14845" xr:uid="{00000000-0005-0000-0000-0000B54E0000}"/>
    <cellStyle name="Normal 2 3 2 6 4 2 2 4 2 2" xfId="31141" xr:uid="{00000000-0005-0000-0000-0000B64E0000}"/>
    <cellStyle name="Normal 2 3 2 6 4 2 2 4 3" xfId="22995" xr:uid="{00000000-0005-0000-0000-0000B74E0000}"/>
    <cellStyle name="Normal 2 3 2 6 4 2 2 5" xfId="9546" xr:uid="{00000000-0005-0000-0000-0000B84E0000}"/>
    <cellStyle name="Normal 2 3 2 6 4 2 2 5 2" xfId="25842" xr:uid="{00000000-0005-0000-0000-0000B94E0000}"/>
    <cellStyle name="Normal 2 3 2 6 4 2 2 6" xfId="17696" xr:uid="{00000000-0005-0000-0000-0000BA4E0000}"/>
    <cellStyle name="Normal 2 3 2 6 4 2 3" xfId="2105" xr:uid="{00000000-0005-0000-0000-0000BB4E0000}"/>
    <cellStyle name="Normal 2 3 2 6 4 2 3 2" xfId="4659" xr:uid="{00000000-0005-0000-0000-0000BC4E0000}"/>
    <cellStyle name="Normal 2 3 2 6 4 2 3 2 2" xfId="12805" xr:uid="{00000000-0005-0000-0000-0000BD4E0000}"/>
    <cellStyle name="Normal 2 3 2 6 4 2 3 2 2 2" xfId="29101" xr:uid="{00000000-0005-0000-0000-0000BE4E0000}"/>
    <cellStyle name="Normal 2 3 2 6 4 2 3 2 3" xfId="20955" xr:uid="{00000000-0005-0000-0000-0000BF4E0000}"/>
    <cellStyle name="Normal 2 3 2 6 4 2 3 3" xfId="7404" xr:uid="{00000000-0005-0000-0000-0000C04E0000}"/>
    <cellStyle name="Normal 2 3 2 6 4 2 3 3 2" xfId="15550" xr:uid="{00000000-0005-0000-0000-0000C14E0000}"/>
    <cellStyle name="Normal 2 3 2 6 4 2 3 3 2 2" xfId="31846" xr:uid="{00000000-0005-0000-0000-0000C24E0000}"/>
    <cellStyle name="Normal 2 3 2 6 4 2 3 3 3" xfId="23700" xr:uid="{00000000-0005-0000-0000-0000C34E0000}"/>
    <cellStyle name="Normal 2 3 2 6 4 2 3 4" xfId="10251" xr:uid="{00000000-0005-0000-0000-0000C44E0000}"/>
    <cellStyle name="Normal 2 3 2 6 4 2 3 4 2" xfId="26547" xr:uid="{00000000-0005-0000-0000-0000C54E0000}"/>
    <cellStyle name="Normal 2 3 2 6 4 2 3 5" xfId="18401" xr:uid="{00000000-0005-0000-0000-0000C64E0000}"/>
    <cellStyle name="Normal 2 3 2 6 4 2 4" xfId="3441" xr:uid="{00000000-0005-0000-0000-0000C74E0000}"/>
    <cellStyle name="Normal 2 3 2 6 4 2 4 2" xfId="11587" xr:uid="{00000000-0005-0000-0000-0000C84E0000}"/>
    <cellStyle name="Normal 2 3 2 6 4 2 4 2 2" xfId="27883" xr:uid="{00000000-0005-0000-0000-0000C94E0000}"/>
    <cellStyle name="Normal 2 3 2 6 4 2 4 3" xfId="19737" xr:uid="{00000000-0005-0000-0000-0000CA4E0000}"/>
    <cellStyle name="Normal 2 3 2 6 4 2 5" xfId="5994" xr:uid="{00000000-0005-0000-0000-0000CB4E0000}"/>
    <cellStyle name="Normal 2 3 2 6 4 2 5 2" xfId="14140" xr:uid="{00000000-0005-0000-0000-0000CC4E0000}"/>
    <cellStyle name="Normal 2 3 2 6 4 2 5 2 2" xfId="30436" xr:uid="{00000000-0005-0000-0000-0000CD4E0000}"/>
    <cellStyle name="Normal 2 3 2 6 4 2 5 3" xfId="22290" xr:uid="{00000000-0005-0000-0000-0000CE4E0000}"/>
    <cellStyle name="Normal 2 3 2 6 4 2 6" xfId="8841" xr:uid="{00000000-0005-0000-0000-0000CF4E0000}"/>
    <cellStyle name="Normal 2 3 2 6 4 2 6 2" xfId="25137" xr:uid="{00000000-0005-0000-0000-0000D04E0000}"/>
    <cellStyle name="Normal 2 3 2 6 4 2 7" xfId="16991" xr:uid="{00000000-0005-0000-0000-0000D14E0000}"/>
    <cellStyle name="Normal 2 3 2 6 4 3" xfId="1056" xr:uid="{00000000-0005-0000-0000-0000D24E0000}"/>
    <cellStyle name="Normal 2 3 2 6 4 3 2" xfId="2466" xr:uid="{00000000-0005-0000-0000-0000D34E0000}"/>
    <cellStyle name="Normal 2 3 2 6 4 3 2 2" xfId="4972" xr:uid="{00000000-0005-0000-0000-0000D44E0000}"/>
    <cellStyle name="Normal 2 3 2 6 4 3 2 2 2" xfId="13118" xr:uid="{00000000-0005-0000-0000-0000D54E0000}"/>
    <cellStyle name="Normal 2 3 2 6 4 3 2 2 2 2" xfId="29414" xr:uid="{00000000-0005-0000-0000-0000D64E0000}"/>
    <cellStyle name="Normal 2 3 2 6 4 3 2 2 3" xfId="21268" xr:uid="{00000000-0005-0000-0000-0000D74E0000}"/>
    <cellStyle name="Normal 2 3 2 6 4 3 2 3" xfId="7765" xr:uid="{00000000-0005-0000-0000-0000D84E0000}"/>
    <cellStyle name="Normal 2 3 2 6 4 3 2 3 2" xfId="15911" xr:uid="{00000000-0005-0000-0000-0000D94E0000}"/>
    <cellStyle name="Normal 2 3 2 6 4 3 2 3 2 2" xfId="32207" xr:uid="{00000000-0005-0000-0000-0000DA4E0000}"/>
    <cellStyle name="Normal 2 3 2 6 4 3 2 3 3" xfId="24061" xr:uid="{00000000-0005-0000-0000-0000DB4E0000}"/>
    <cellStyle name="Normal 2 3 2 6 4 3 2 4" xfId="10612" xr:uid="{00000000-0005-0000-0000-0000DC4E0000}"/>
    <cellStyle name="Normal 2 3 2 6 4 3 2 4 2" xfId="26908" xr:uid="{00000000-0005-0000-0000-0000DD4E0000}"/>
    <cellStyle name="Normal 2 3 2 6 4 3 2 5" xfId="18762" xr:uid="{00000000-0005-0000-0000-0000DE4E0000}"/>
    <cellStyle name="Normal 2 3 2 6 4 3 3" xfId="3754" xr:uid="{00000000-0005-0000-0000-0000DF4E0000}"/>
    <cellStyle name="Normal 2 3 2 6 4 3 3 2" xfId="11900" xr:uid="{00000000-0005-0000-0000-0000E04E0000}"/>
    <cellStyle name="Normal 2 3 2 6 4 3 3 2 2" xfId="28196" xr:uid="{00000000-0005-0000-0000-0000E14E0000}"/>
    <cellStyle name="Normal 2 3 2 6 4 3 3 3" xfId="20050" xr:uid="{00000000-0005-0000-0000-0000E24E0000}"/>
    <cellStyle name="Normal 2 3 2 6 4 3 4" xfId="6355" xr:uid="{00000000-0005-0000-0000-0000E34E0000}"/>
    <cellStyle name="Normal 2 3 2 6 4 3 4 2" xfId="14501" xr:uid="{00000000-0005-0000-0000-0000E44E0000}"/>
    <cellStyle name="Normal 2 3 2 6 4 3 4 2 2" xfId="30797" xr:uid="{00000000-0005-0000-0000-0000E54E0000}"/>
    <cellStyle name="Normal 2 3 2 6 4 3 4 3" xfId="22651" xr:uid="{00000000-0005-0000-0000-0000E64E0000}"/>
    <cellStyle name="Normal 2 3 2 6 4 3 5" xfId="9202" xr:uid="{00000000-0005-0000-0000-0000E74E0000}"/>
    <cellStyle name="Normal 2 3 2 6 4 3 5 2" xfId="25498" xr:uid="{00000000-0005-0000-0000-0000E84E0000}"/>
    <cellStyle name="Normal 2 3 2 6 4 3 6" xfId="17352" xr:uid="{00000000-0005-0000-0000-0000E94E0000}"/>
    <cellStyle name="Normal 2 3 2 6 4 4" xfId="1761" xr:uid="{00000000-0005-0000-0000-0000EA4E0000}"/>
    <cellStyle name="Normal 2 3 2 6 4 4 2" xfId="4363" xr:uid="{00000000-0005-0000-0000-0000EB4E0000}"/>
    <cellStyle name="Normal 2 3 2 6 4 4 2 2" xfId="12509" xr:uid="{00000000-0005-0000-0000-0000EC4E0000}"/>
    <cellStyle name="Normal 2 3 2 6 4 4 2 2 2" xfId="28805" xr:uid="{00000000-0005-0000-0000-0000ED4E0000}"/>
    <cellStyle name="Normal 2 3 2 6 4 4 2 3" xfId="20659" xr:uid="{00000000-0005-0000-0000-0000EE4E0000}"/>
    <cellStyle name="Normal 2 3 2 6 4 4 3" xfId="7060" xr:uid="{00000000-0005-0000-0000-0000EF4E0000}"/>
    <cellStyle name="Normal 2 3 2 6 4 4 3 2" xfId="15206" xr:uid="{00000000-0005-0000-0000-0000F04E0000}"/>
    <cellStyle name="Normal 2 3 2 6 4 4 3 2 2" xfId="31502" xr:uid="{00000000-0005-0000-0000-0000F14E0000}"/>
    <cellStyle name="Normal 2 3 2 6 4 4 3 3" xfId="23356" xr:uid="{00000000-0005-0000-0000-0000F24E0000}"/>
    <cellStyle name="Normal 2 3 2 6 4 4 4" xfId="9907" xr:uid="{00000000-0005-0000-0000-0000F34E0000}"/>
    <cellStyle name="Normal 2 3 2 6 4 4 4 2" xfId="26203" xr:uid="{00000000-0005-0000-0000-0000F44E0000}"/>
    <cellStyle name="Normal 2 3 2 6 4 4 5" xfId="18057" xr:uid="{00000000-0005-0000-0000-0000F54E0000}"/>
    <cellStyle name="Normal 2 3 2 6 4 5" xfId="3145" xr:uid="{00000000-0005-0000-0000-0000F64E0000}"/>
    <cellStyle name="Normal 2 3 2 6 4 5 2" xfId="11291" xr:uid="{00000000-0005-0000-0000-0000F74E0000}"/>
    <cellStyle name="Normal 2 3 2 6 4 5 2 2" xfId="27587" xr:uid="{00000000-0005-0000-0000-0000F84E0000}"/>
    <cellStyle name="Normal 2 3 2 6 4 5 3" xfId="19441" xr:uid="{00000000-0005-0000-0000-0000F94E0000}"/>
    <cellStyle name="Normal 2 3 2 6 4 6" xfId="5650" xr:uid="{00000000-0005-0000-0000-0000FA4E0000}"/>
    <cellStyle name="Normal 2 3 2 6 4 6 2" xfId="13796" xr:uid="{00000000-0005-0000-0000-0000FB4E0000}"/>
    <cellStyle name="Normal 2 3 2 6 4 6 2 2" xfId="30092" xr:uid="{00000000-0005-0000-0000-0000FC4E0000}"/>
    <cellStyle name="Normal 2 3 2 6 4 6 3" xfId="21946" xr:uid="{00000000-0005-0000-0000-0000FD4E0000}"/>
    <cellStyle name="Normal 2 3 2 6 4 7" xfId="8497" xr:uid="{00000000-0005-0000-0000-0000FE4E0000}"/>
    <cellStyle name="Normal 2 3 2 6 4 7 2" xfId="24793" xr:uid="{00000000-0005-0000-0000-0000FF4E0000}"/>
    <cellStyle name="Normal 2 3 2 6 4 8" xfId="16647" xr:uid="{00000000-0005-0000-0000-0000004F0000}"/>
    <cellStyle name="Normal 2 3 2 6 5" xfId="440" xr:uid="{00000000-0005-0000-0000-0000014F0000}"/>
    <cellStyle name="Normal 2 3 2 6 5 2" xfId="1146" xr:uid="{00000000-0005-0000-0000-0000024F0000}"/>
    <cellStyle name="Normal 2 3 2 6 5 2 2" xfId="2556" xr:uid="{00000000-0005-0000-0000-0000034F0000}"/>
    <cellStyle name="Normal 2 3 2 6 5 2 2 2" xfId="5046" xr:uid="{00000000-0005-0000-0000-0000044F0000}"/>
    <cellStyle name="Normal 2 3 2 6 5 2 2 2 2" xfId="13192" xr:uid="{00000000-0005-0000-0000-0000054F0000}"/>
    <cellStyle name="Normal 2 3 2 6 5 2 2 2 2 2" xfId="29488" xr:uid="{00000000-0005-0000-0000-0000064F0000}"/>
    <cellStyle name="Normal 2 3 2 6 5 2 2 2 3" xfId="21342" xr:uid="{00000000-0005-0000-0000-0000074F0000}"/>
    <cellStyle name="Normal 2 3 2 6 5 2 2 3" xfId="7855" xr:uid="{00000000-0005-0000-0000-0000084F0000}"/>
    <cellStyle name="Normal 2 3 2 6 5 2 2 3 2" xfId="16001" xr:uid="{00000000-0005-0000-0000-0000094F0000}"/>
    <cellStyle name="Normal 2 3 2 6 5 2 2 3 2 2" xfId="32297" xr:uid="{00000000-0005-0000-0000-00000A4F0000}"/>
    <cellStyle name="Normal 2 3 2 6 5 2 2 3 3" xfId="24151" xr:uid="{00000000-0005-0000-0000-00000B4F0000}"/>
    <cellStyle name="Normal 2 3 2 6 5 2 2 4" xfId="10702" xr:uid="{00000000-0005-0000-0000-00000C4F0000}"/>
    <cellStyle name="Normal 2 3 2 6 5 2 2 4 2" xfId="26998" xr:uid="{00000000-0005-0000-0000-00000D4F0000}"/>
    <cellStyle name="Normal 2 3 2 6 5 2 2 5" xfId="18852" xr:uid="{00000000-0005-0000-0000-00000E4F0000}"/>
    <cellStyle name="Normal 2 3 2 6 5 2 3" xfId="3828" xr:uid="{00000000-0005-0000-0000-00000F4F0000}"/>
    <cellStyle name="Normal 2 3 2 6 5 2 3 2" xfId="11974" xr:uid="{00000000-0005-0000-0000-0000104F0000}"/>
    <cellStyle name="Normal 2 3 2 6 5 2 3 2 2" xfId="28270" xr:uid="{00000000-0005-0000-0000-0000114F0000}"/>
    <cellStyle name="Normal 2 3 2 6 5 2 3 3" xfId="20124" xr:uid="{00000000-0005-0000-0000-0000124F0000}"/>
    <cellStyle name="Normal 2 3 2 6 5 2 4" xfId="6445" xr:uid="{00000000-0005-0000-0000-0000134F0000}"/>
    <cellStyle name="Normal 2 3 2 6 5 2 4 2" xfId="14591" xr:uid="{00000000-0005-0000-0000-0000144F0000}"/>
    <cellStyle name="Normal 2 3 2 6 5 2 4 2 2" xfId="30887" xr:uid="{00000000-0005-0000-0000-0000154F0000}"/>
    <cellStyle name="Normal 2 3 2 6 5 2 4 3" xfId="22741" xr:uid="{00000000-0005-0000-0000-0000164F0000}"/>
    <cellStyle name="Normal 2 3 2 6 5 2 5" xfId="9292" xr:uid="{00000000-0005-0000-0000-0000174F0000}"/>
    <cellStyle name="Normal 2 3 2 6 5 2 5 2" xfId="25588" xr:uid="{00000000-0005-0000-0000-0000184F0000}"/>
    <cellStyle name="Normal 2 3 2 6 5 2 6" xfId="17442" xr:uid="{00000000-0005-0000-0000-0000194F0000}"/>
    <cellStyle name="Normal 2 3 2 6 5 3" xfId="1851" xr:uid="{00000000-0005-0000-0000-00001A4F0000}"/>
    <cellStyle name="Normal 2 3 2 6 5 3 2" xfId="4437" xr:uid="{00000000-0005-0000-0000-00001B4F0000}"/>
    <cellStyle name="Normal 2 3 2 6 5 3 2 2" xfId="12583" xr:uid="{00000000-0005-0000-0000-00001C4F0000}"/>
    <cellStyle name="Normal 2 3 2 6 5 3 2 2 2" xfId="28879" xr:uid="{00000000-0005-0000-0000-00001D4F0000}"/>
    <cellStyle name="Normal 2 3 2 6 5 3 2 3" xfId="20733" xr:uid="{00000000-0005-0000-0000-00001E4F0000}"/>
    <cellStyle name="Normal 2 3 2 6 5 3 3" xfId="7150" xr:uid="{00000000-0005-0000-0000-00001F4F0000}"/>
    <cellStyle name="Normal 2 3 2 6 5 3 3 2" xfId="15296" xr:uid="{00000000-0005-0000-0000-0000204F0000}"/>
    <cellStyle name="Normal 2 3 2 6 5 3 3 2 2" xfId="31592" xr:uid="{00000000-0005-0000-0000-0000214F0000}"/>
    <cellStyle name="Normal 2 3 2 6 5 3 3 3" xfId="23446" xr:uid="{00000000-0005-0000-0000-0000224F0000}"/>
    <cellStyle name="Normal 2 3 2 6 5 3 4" xfId="9997" xr:uid="{00000000-0005-0000-0000-0000234F0000}"/>
    <cellStyle name="Normal 2 3 2 6 5 3 4 2" xfId="26293" xr:uid="{00000000-0005-0000-0000-0000244F0000}"/>
    <cellStyle name="Normal 2 3 2 6 5 3 5" xfId="18147" xr:uid="{00000000-0005-0000-0000-0000254F0000}"/>
    <cellStyle name="Normal 2 3 2 6 5 4" xfId="3219" xr:uid="{00000000-0005-0000-0000-0000264F0000}"/>
    <cellStyle name="Normal 2 3 2 6 5 4 2" xfId="11365" xr:uid="{00000000-0005-0000-0000-0000274F0000}"/>
    <cellStyle name="Normal 2 3 2 6 5 4 2 2" xfId="27661" xr:uid="{00000000-0005-0000-0000-0000284F0000}"/>
    <cellStyle name="Normal 2 3 2 6 5 4 3" xfId="19515" xr:uid="{00000000-0005-0000-0000-0000294F0000}"/>
    <cellStyle name="Normal 2 3 2 6 5 5" xfId="5740" xr:uid="{00000000-0005-0000-0000-00002A4F0000}"/>
    <cellStyle name="Normal 2 3 2 6 5 5 2" xfId="13886" xr:uid="{00000000-0005-0000-0000-00002B4F0000}"/>
    <cellStyle name="Normal 2 3 2 6 5 5 2 2" xfId="30182" xr:uid="{00000000-0005-0000-0000-00002C4F0000}"/>
    <cellStyle name="Normal 2 3 2 6 5 5 3" xfId="22036" xr:uid="{00000000-0005-0000-0000-00002D4F0000}"/>
    <cellStyle name="Normal 2 3 2 6 5 6" xfId="8587" xr:uid="{00000000-0005-0000-0000-00002E4F0000}"/>
    <cellStyle name="Normal 2 3 2 6 5 6 2" xfId="24883" xr:uid="{00000000-0005-0000-0000-00002F4F0000}"/>
    <cellStyle name="Normal 2 3 2 6 5 7" xfId="16737" xr:uid="{00000000-0005-0000-0000-0000304F0000}"/>
    <cellStyle name="Normal 2 3 2 6 6" xfId="709" xr:uid="{00000000-0005-0000-0000-0000314F0000}"/>
    <cellStyle name="Normal 2 3 2 6 6 2" xfId="1414" xr:uid="{00000000-0005-0000-0000-0000324F0000}"/>
    <cellStyle name="Normal 2 3 2 6 6 2 2" xfId="2824" xr:uid="{00000000-0005-0000-0000-0000334F0000}"/>
    <cellStyle name="Normal 2 3 2 6 6 2 2 2" xfId="5282" xr:uid="{00000000-0005-0000-0000-0000344F0000}"/>
    <cellStyle name="Normal 2 3 2 6 6 2 2 2 2" xfId="13428" xr:uid="{00000000-0005-0000-0000-0000354F0000}"/>
    <cellStyle name="Normal 2 3 2 6 6 2 2 2 2 2" xfId="29724" xr:uid="{00000000-0005-0000-0000-0000364F0000}"/>
    <cellStyle name="Normal 2 3 2 6 6 2 2 2 3" xfId="21578" xr:uid="{00000000-0005-0000-0000-0000374F0000}"/>
    <cellStyle name="Normal 2 3 2 6 6 2 2 3" xfId="8123" xr:uid="{00000000-0005-0000-0000-0000384F0000}"/>
    <cellStyle name="Normal 2 3 2 6 6 2 2 3 2" xfId="16269" xr:uid="{00000000-0005-0000-0000-0000394F0000}"/>
    <cellStyle name="Normal 2 3 2 6 6 2 2 3 2 2" xfId="32565" xr:uid="{00000000-0005-0000-0000-00003A4F0000}"/>
    <cellStyle name="Normal 2 3 2 6 6 2 2 3 3" xfId="24419" xr:uid="{00000000-0005-0000-0000-00003B4F0000}"/>
    <cellStyle name="Normal 2 3 2 6 6 2 2 4" xfId="10970" xr:uid="{00000000-0005-0000-0000-00003C4F0000}"/>
    <cellStyle name="Normal 2 3 2 6 6 2 2 4 2" xfId="27266" xr:uid="{00000000-0005-0000-0000-00003D4F0000}"/>
    <cellStyle name="Normal 2 3 2 6 6 2 2 5" xfId="19120" xr:uid="{00000000-0005-0000-0000-00003E4F0000}"/>
    <cellStyle name="Normal 2 3 2 6 6 2 3" xfId="4064" xr:uid="{00000000-0005-0000-0000-00003F4F0000}"/>
    <cellStyle name="Normal 2 3 2 6 6 2 3 2" xfId="12210" xr:uid="{00000000-0005-0000-0000-0000404F0000}"/>
    <cellStyle name="Normal 2 3 2 6 6 2 3 2 2" xfId="28506" xr:uid="{00000000-0005-0000-0000-0000414F0000}"/>
    <cellStyle name="Normal 2 3 2 6 6 2 3 3" xfId="20360" xr:uid="{00000000-0005-0000-0000-0000424F0000}"/>
    <cellStyle name="Normal 2 3 2 6 6 2 4" xfId="6713" xr:uid="{00000000-0005-0000-0000-0000434F0000}"/>
    <cellStyle name="Normal 2 3 2 6 6 2 4 2" xfId="14859" xr:uid="{00000000-0005-0000-0000-0000444F0000}"/>
    <cellStyle name="Normal 2 3 2 6 6 2 4 2 2" xfId="31155" xr:uid="{00000000-0005-0000-0000-0000454F0000}"/>
    <cellStyle name="Normal 2 3 2 6 6 2 4 3" xfId="23009" xr:uid="{00000000-0005-0000-0000-0000464F0000}"/>
    <cellStyle name="Normal 2 3 2 6 6 2 5" xfId="9560" xr:uid="{00000000-0005-0000-0000-0000474F0000}"/>
    <cellStyle name="Normal 2 3 2 6 6 2 5 2" xfId="25856" xr:uid="{00000000-0005-0000-0000-0000484F0000}"/>
    <cellStyle name="Normal 2 3 2 6 6 2 6" xfId="17710" xr:uid="{00000000-0005-0000-0000-0000494F0000}"/>
    <cellStyle name="Normal 2 3 2 6 6 3" xfId="2119" xr:uid="{00000000-0005-0000-0000-00004A4F0000}"/>
    <cellStyle name="Normal 2 3 2 6 6 3 2" xfId="4673" xr:uid="{00000000-0005-0000-0000-00004B4F0000}"/>
    <cellStyle name="Normal 2 3 2 6 6 3 2 2" xfId="12819" xr:uid="{00000000-0005-0000-0000-00004C4F0000}"/>
    <cellStyle name="Normal 2 3 2 6 6 3 2 2 2" xfId="29115" xr:uid="{00000000-0005-0000-0000-00004D4F0000}"/>
    <cellStyle name="Normal 2 3 2 6 6 3 2 3" xfId="20969" xr:uid="{00000000-0005-0000-0000-00004E4F0000}"/>
    <cellStyle name="Normal 2 3 2 6 6 3 3" xfId="7418" xr:uid="{00000000-0005-0000-0000-00004F4F0000}"/>
    <cellStyle name="Normal 2 3 2 6 6 3 3 2" xfId="15564" xr:uid="{00000000-0005-0000-0000-0000504F0000}"/>
    <cellStyle name="Normal 2 3 2 6 6 3 3 2 2" xfId="31860" xr:uid="{00000000-0005-0000-0000-0000514F0000}"/>
    <cellStyle name="Normal 2 3 2 6 6 3 3 3" xfId="23714" xr:uid="{00000000-0005-0000-0000-0000524F0000}"/>
    <cellStyle name="Normal 2 3 2 6 6 3 4" xfId="10265" xr:uid="{00000000-0005-0000-0000-0000534F0000}"/>
    <cellStyle name="Normal 2 3 2 6 6 3 4 2" xfId="26561" xr:uid="{00000000-0005-0000-0000-0000544F0000}"/>
    <cellStyle name="Normal 2 3 2 6 6 3 5" xfId="18415" xr:uid="{00000000-0005-0000-0000-0000554F0000}"/>
    <cellStyle name="Normal 2 3 2 6 6 4" xfId="2842" xr:uid="{00000000-0005-0000-0000-0000564F0000}"/>
    <cellStyle name="Normal 2 3 2 6 6 4 2" xfId="5299" xr:uid="{00000000-0005-0000-0000-0000574F0000}"/>
    <cellStyle name="Normal 2 3 2 6 6 4 2 2" xfId="13445" xr:uid="{00000000-0005-0000-0000-0000584F0000}"/>
    <cellStyle name="Normal 2 3 2 6 6 4 2 2 2" xfId="29741" xr:uid="{00000000-0005-0000-0000-0000594F0000}"/>
    <cellStyle name="Normal 2 3 2 6 6 4 2 3" xfId="21595" xr:uid="{00000000-0005-0000-0000-00005A4F0000}"/>
    <cellStyle name="Normal 2 3 2 6 6 4 3" xfId="8141" xr:uid="{00000000-0005-0000-0000-00005B4F0000}"/>
    <cellStyle name="Normal 2 3 2 6 6 4 3 2" xfId="16287" xr:uid="{00000000-0005-0000-0000-00005C4F0000}"/>
    <cellStyle name="Normal 2 3 2 6 6 4 3 2 2" xfId="32583" xr:uid="{00000000-0005-0000-0000-00005D4F0000}"/>
    <cellStyle name="Normal 2 3 2 6 6 4 3 3" xfId="24437" xr:uid="{00000000-0005-0000-0000-00005E4F0000}"/>
    <cellStyle name="Normal 2 3 2 6 6 4 4" xfId="10988" xr:uid="{00000000-0005-0000-0000-00005F4F0000}"/>
    <cellStyle name="Normal 2 3 2 6 6 4 4 2" xfId="27284" xr:uid="{00000000-0005-0000-0000-0000604F0000}"/>
    <cellStyle name="Normal 2 3 2 6 6 4 5" xfId="19138" xr:uid="{00000000-0005-0000-0000-0000614F0000}"/>
    <cellStyle name="Normal 2 3 2 6 6 5" xfId="3455" xr:uid="{00000000-0005-0000-0000-0000624F0000}"/>
    <cellStyle name="Normal 2 3 2 6 6 5 2" xfId="11601" xr:uid="{00000000-0005-0000-0000-0000634F0000}"/>
    <cellStyle name="Normal 2 3 2 6 6 5 2 2" xfId="27897" xr:uid="{00000000-0005-0000-0000-0000644F0000}"/>
    <cellStyle name="Normal 2 3 2 6 6 5 3" xfId="19751" xr:uid="{00000000-0005-0000-0000-0000654F0000}"/>
    <cellStyle name="Normal 2 3 2 6 6 6" xfId="6008" xr:uid="{00000000-0005-0000-0000-0000664F0000}"/>
    <cellStyle name="Normal 2 3 2 6 6 6 2" xfId="14154" xr:uid="{00000000-0005-0000-0000-0000674F0000}"/>
    <cellStyle name="Normal 2 3 2 6 6 6 2 2" xfId="30450" xr:uid="{00000000-0005-0000-0000-0000684F0000}"/>
    <cellStyle name="Normal 2 3 2 6 6 6 3" xfId="22304" xr:uid="{00000000-0005-0000-0000-0000694F0000}"/>
    <cellStyle name="Normal 2 3 2 6 6 7" xfId="8855" xr:uid="{00000000-0005-0000-0000-00006A4F0000}"/>
    <cellStyle name="Normal 2 3 2 6 6 7 2" xfId="25151" xr:uid="{00000000-0005-0000-0000-00006B4F0000}"/>
    <cellStyle name="Normal 2 3 2 6 6 8" xfId="17005" xr:uid="{00000000-0005-0000-0000-00006C4F0000}"/>
    <cellStyle name="Normal 2 3 2 6 7" xfId="802" xr:uid="{00000000-0005-0000-0000-00006D4F0000}"/>
    <cellStyle name="Normal 2 3 2 6 7 2" xfId="2212" xr:uid="{00000000-0005-0000-0000-00006E4F0000}"/>
    <cellStyle name="Normal 2 3 2 6 7 2 2" xfId="4750" xr:uid="{00000000-0005-0000-0000-00006F4F0000}"/>
    <cellStyle name="Normal 2 3 2 6 7 2 2 2" xfId="12896" xr:uid="{00000000-0005-0000-0000-0000704F0000}"/>
    <cellStyle name="Normal 2 3 2 6 7 2 2 2 2" xfId="29192" xr:uid="{00000000-0005-0000-0000-0000714F0000}"/>
    <cellStyle name="Normal 2 3 2 6 7 2 2 3" xfId="21046" xr:uid="{00000000-0005-0000-0000-0000724F0000}"/>
    <cellStyle name="Normal 2 3 2 6 7 2 3" xfId="7511" xr:uid="{00000000-0005-0000-0000-0000734F0000}"/>
    <cellStyle name="Normal 2 3 2 6 7 2 3 2" xfId="15657" xr:uid="{00000000-0005-0000-0000-0000744F0000}"/>
    <cellStyle name="Normal 2 3 2 6 7 2 3 2 2" xfId="31953" xr:uid="{00000000-0005-0000-0000-0000754F0000}"/>
    <cellStyle name="Normal 2 3 2 6 7 2 3 3" xfId="23807" xr:uid="{00000000-0005-0000-0000-0000764F0000}"/>
    <cellStyle name="Normal 2 3 2 6 7 2 4" xfId="10358" xr:uid="{00000000-0005-0000-0000-0000774F0000}"/>
    <cellStyle name="Normal 2 3 2 6 7 2 4 2" xfId="26654" xr:uid="{00000000-0005-0000-0000-0000784F0000}"/>
    <cellStyle name="Normal 2 3 2 6 7 2 5" xfId="18508" xr:uid="{00000000-0005-0000-0000-0000794F0000}"/>
    <cellStyle name="Normal 2 3 2 6 7 3" xfId="3532" xr:uid="{00000000-0005-0000-0000-00007A4F0000}"/>
    <cellStyle name="Normal 2 3 2 6 7 3 2" xfId="11678" xr:uid="{00000000-0005-0000-0000-00007B4F0000}"/>
    <cellStyle name="Normal 2 3 2 6 7 3 2 2" xfId="27974" xr:uid="{00000000-0005-0000-0000-00007C4F0000}"/>
    <cellStyle name="Normal 2 3 2 6 7 3 3" xfId="19828" xr:uid="{00000000-0005-0000-0000-00007D4F0000}"/>
    <cellStyle name="Normal 2 3 2 6 7 4" xfId="6101" xr:uid="{00000000-0005-0000-0000-00007E4F0000}"/>
    <cellStyle name="Normal 2 3 2 6 7 4 2" xfId="14247" xr:uid="{00000000-0005-0000-0000-00007F4F0000}"/>
    <cellStyle name="Normal 2 3 2 6 7 4 2 2" xfId="30543" xr:uid="{00000000-0005-0000-0000-0000804F0000}"/>
    <cellStyle name="Normal 2 3 2 6 7 4 3" xfId="22397" xr:uid="{00000000-0005-0000-0000-0000814F0000}"/>
    <cellStyle name="Normal 2 3 2 6 7 5" xfId="8948" xr:uid="{00000000-0005-0000-0000-0000824F0000}"/>
    <cellStyle name="Normal 2 3 2 6 7 5 2" xfId="25244" xr:uid="{00000000-0005-0000-0000-0000834F0000}"/>
    <cellStyle name="Normal 2 3 2 6 7 6" xfId="17098" xr:uid="{00000000-0005-0000-0000-0000844F0000}"/>
    <cellStyle name="Normal 2 3 2 6 8" xfId="1507" xr:uid="{00000000-0005-0000-0000-0000854F0000}"/>
    <cellStyle name="Normal 2 3 2 6 8 2" xfId="4141" xr:uid="{00000000-0005-0000-0000-0000864F0000}"/>
    <cellStyle name="Normal 2 3 2 6 8 2 2" xfId="12287" xr:uid="{00000000-0005-0000-0000-0000874F0000}"/>
    <cellStyle name="Normal 2 3 2 6 8 2 2 2" xfId="28583" xr:uid="{00000000-0005-0000-0000-0000884F0000}"/>
    <cellStyle name="Normal 2 3 2 6 8 2 3" xfId="20437" xr:uid="{00000000-0005-0000-0000-0000894F0000}"/>
    <cellStyle name="Normal 2 3 2 6 8 3" xfId="6806" xr:uid="{00000000-0005-0000-0000-00008A4F0000}"/>
    <cellStyle name="Normal 2 3 2 6 8 3 2" xfId="14952" xr:uid="{00000000-0005-0000-0000-00008B4F0000}"/>
    <cellStyle name="Normal 2 3 2 6 8 3 2 2" xfId="31248" xr:uid="{00000000-0005-0000-0000-00008C4F0000}"/>
    <cellStyle name="Normal 2 3 2 6 8 3 3" xfId="23102" xr:uid="{00000000-0005-0000-0000-00008D4F0000}"/>
    <cellStyle name="Normal 2 3 2 6 8 4" xfId="9653" xr:uid="{00000000-0005-0000-0000-00008E4F0000}"/>
    <cellStyle name="Normal 2 3 2 6 8 4 2" xfId="25949" xr:uid="{00000000-0005-0000-0000-00008F4F0000}"/>
    <cellStyle name="Normal 2 3 2 6 8 5" xfId="17803" xr:uid="{00000000-0005-0000-0000-0000904F0000}"/>
    <cellStyle name="Normal 2 3 2 6 9" xfId="2923" xr:uid="{00000000-0005-0000-0000-0000914F0000}"/>
    <cellStyle name="Normal 2 3 2 6 9 2" xfId="11069" xr:uid="{00000000-0005-0000-0000-0000924F0000}"/>
    <cellStyle name="Normal 2 3 2 6 9 2 2" xfId="27365" xr:uid="{00000000-0005-0000-0000-0000934F0000}"/>
    <cellStyle name="Normal 2 3 2 6 9 3" xfId="19219" xr:uid="{00000000-0005-0000-0000-0000944F0000}"/>
    <cellStyle name="Normal 2 3 2 7" xfId="103" xr:uid="{00000000-0005-0000-0000-0000954F0000}"/>
    <cellStyle name="Normal 2 3 2 7 2" xfId="447" xr:uid="{00000000-0005-0000-0000-0000964F0000}"/>
    <cellStyle name="Normal 2 3 2 7 2 2" xfId="1153" xr:uid="{00000000-0005-0000-0000-0000974F0000}"/>
    <cellStyle name="Normal 2 3 2 7 2 2 2" xfId="2563" xr:uid="{00000000-0005-0000-0000-0000984F0000}"/>
    <cellStyle name="Normal 2 3 2 7 2 2 2 2" xfId="5052" xr:uid="{00000000-0005-0000-0000-0000994F0000}"/>
    <cellStyle name="Normal 2 3 2 7 2 2 2 2 2" xfId="13198" xr:uid="{00000000-0005-0000-0000-00009A4F0000}"/>
    <cellStyle name="Normal 2 3 2 7 2 2 2 2 2 2" xfId="29494" xr:uid="{00000000-0005-0000-0000-00009B4F0000}"/>
    <cellStyle name="Normal 2 3 2 7 2 2 2 2 3" xfId="21348" xr:uid="{00000000-0005-0000-0000-00009C4F0000}"/>
    <cellStyle name="Normal 2 3 2 7 2 2 2 3" xfId="7862" xr:uid="{00000000-0005-0000-0000-00009D4F0000}"/>
    <cellStyle name="Normal 2 3 2 7 2 2 2 3 2" xfId="16008" xr:uid="{00000000-0005-0000-0000-00009E4F0000}"/>
    <cellStyle name="Normal 2 3 2 7 2 2 2 3 2 2" xfId="32304" xr:uid="{00000000-0005-0000-0000-00009F4F0000}"/>
    <cellStyle name="Normal 2 3 2 7 2 2 2 3 3" xfId="24158" xr:uid="{00000000-0005-0000-0000-0000A04F0000}"/>
    <cellStyle name="Normal 2 3 2 7 2 2 2 4" xfId="10709" xr:uid="{00000000-0005-0000-0000-0000A14F0000}"/>
    <cellStyle name="Normal 2 3 2 7 2 2 2 4 2" xfId="27005" xr:uid="{00000000-0005-0000-0000-0000A24F0000}"/>
    <cellStyle name="Normal 2 3 2 7 2 2 2 5" xfId="18859" xr:uid="{00000000-0005-0000-0000-0000A34F0000}"/>
    <cellStyle name="Normal 2 3 2 7 2 2 3" xfId="3834" xr:uid="{00000000-0005-0000-0000-0000A44F0000}"/>
    <cellStyle name="Normal 2 3 2 7 2 2 3 2" xfId="11980" xr:uid="{00000000-0005-0000-0000-0000A54F0000}"/>
    <cellStyle name="Normal 2 3 2 7 2 2 3 2 2" xfId="28276" xr:uid="{00000000-0005-0000-0000-0000A64F0000}"/>
    <cellStyle name="Normal 2 3 2 7 2 2 3 3" xfId="20130" xr:uid="{00000000-0005-0000-0000-0000A74F0000}"/>
    <cellStyle name="Normal 2 3 2 7 2 2 4" xfId="6452" xr:uid="{00000000-0005-0000-0000-0000A84F0000}"/>
    <cellStyle name="Normal 2 3 2 7 2 2 4 2" xfId="14598" xr:uid="{00000000-0005-0000-0000-0000A94F0000}"/>
    <cellStyle name="Normal 2 3 2 7 2 2 4 2 2" xfId="30894" xr:uid="{00000000-0005-0000-0000-0000AA4F0000}"/>
    <cellStyle name="Normal 2 3 2 7 2 2 4 3" xfId="22748" xr:uid="{00000000-0005-0000-0000-0000AB4F0000}"/>
    <cellStyle name="Normal 2 3 2 7 2 2 5" xfId="9299" xr:uid="{00000000-0005-0000-0000-0000AC4F0000}"/>
    <cellStyle name="Normal 2 3 2 7 2 2 5 2" xfId="25595" xr:uid="{00000000-0005-0000-0000-0000AD4F0000}"/>
    <cellStyle name="Normal 2 3 2 7 2 2 6" xfId="17449" xr:uid="{00000000-0005-0000-0000-0000AE4F0000}"/>
    <cellStyle name="Normal 2 3 2 7 2 3" xfId="1858" xr:uid="{00000000-0005-0000-0000-0000AF4F0000}"/>
    <cellStyle name="Normal 2 3 2 7 2 3 2" xfId="4443" xr:uid="{00000000-0005-0000-0000-0000B04F0000}"/>
    <cellStyle name="Normal 2 3 2 7 2 3 2 2" xfId="12589" xr:uid="{00000000-0005-0000-0000-0000B14F0000}"/>
    <cellStyle name="Normal 2 3 2 7 2 3 2 2 2" xfId="28885" xr:uid="{00000000-0005-0000-0000-0000B24F0000}"/>
    <cellStyle name="Normal 2 3 2 7 2 3 2 3" xfId="20739" xr:uid="{00000000-0005-0000-0000-0000B34F0000}"/>
    <cellStyle name="Normal 2 3 2 7 2 3 3" xfId="7157" xr:uid="{00000000-0005-0000-0000-0000B44F0000}"/>
    <cellStyle name="Normal 2 3 2 7 2 3 3 2" xfId="15303" xr:uid="{00000000-0005-0000-0000-0000B54F0000}"/>
    <cellStyle name="Normal 2 3 2 7 2 3 3 2 2" xfId="31599" xr:uid="{00000000-0005-0000-0000-0000B64F0000}"/>
    <cellStyle name="Normal 2 3 2 7 2 3 3 3" xfId="23453" xr:uid="{00000000-0005-0000-0000-0000B74F0000}"/>
    <cellStyle name="Normal 2 3 2 7 2 3 4" xfId="10004" xr:uid="{00000000-0005-0000-0000-0000B84F0000}"/>
    <cellStyle name="Normal 2 3 2 7 2 3 4 2" xfId="26300" xr:uid="{00000000-0005-0000-0000-0000B94F0000}"/>
    <cellStyle name="Normal 2 3 2 7 2 3 5" xfId="18154" xr:uid="{00000000-0005-0000-0000-0000BA4F0000}"/>
    <cellStyle name="Normal 2 3 2 7 2 4" xfId="3225" xr:uid="{00000000-0005-0000-0000-0000BB4F0000}"/>
    <cellStyle name="Normal 2 3 2 7 2 4 2" xfId="11371" xr:uid="{00000000-0005-0000-0000-0000BC4F0000}"/>
    <cellStyle name="Normal 2 3 2 7 2 4 2 2" xfId="27667" xr:uid="{00000000-0005-0000-0000-0000BD4F0000}"/>
    <cellStyle name="Normal 2 3 2 7 2 4 3" xfId="19521" xr:uid="{00000000-0005-0000-0000-0000BE4F0000}"/>
    <cellStyle name="Normal 2 3 2 7 2 5" xfId="5747" xr:uid="{00000000-0005-0000-0000-0000BF4F0000}"/>
    <cellStyle name="Normal 2 3 2 7 2 5 2" xfId="13893" xr:uid="{00000000-0005-0000-0000-0000C04F0000}"/>
    <cellStyle name="Normal 2 3 2 7 2 5 2 2" xfId="30189" xr:uid="{00000000-0005-0000-0000-0000C14F0000}"/>
    <cellStyle name="Normal 2 3 2 7 2 5 3" xfId="22043" xr:uid="{00000000-0005-0000-0000-0000C24F0000}"/>
    <cellStyle name="Normal 2 3 2 7 2 6" xfId="8594" xr:uid="{00000000-0005-0000-0000-0000C34F0000}"/>
    <cellStyle name="Normal 2 3 2 7 2 6 2" xfId="24890" xr:uid="{00000000-0005-0000-0000-0000C44F0000}"/>
    <cellStyle name="Normal 2 3 2 7 2 7" xfId="16744" xr:uid="{00000000-0005-0000-0000-0000C54F0000}"/>
    <cellStyle name="Normal 2 3 2 7 3" xfId="809" xr:uid="{00000000-0005-0000-0000-0000C64F0000}"/>
    <cellStyle name="Normal 2 3 2 7 3 2" xfId="2219" xr:uid="{00000000-0005-0000-0000-0000C74F0000}"/>
    <cellStyle name="Normal 2 3 2 7 3 2 2" xfId="4756" xr:uid="{00000000-0005-0000-0000-0000C84F0000}"/>
    <cellStyle name="Normal 2 3 2 7 3 2 2 2" xfId="12902" xr:uid="{00000000-0005-0000-0000-0000C94F0000}"/>
    <cellStyle name="Normal 2 3 2 7 3 2 2 2 2" xfId="29198" xr:uid="{00000000-0005-0000-0000-0000CA4F0000}"/>
    <cellStyle name="Normal 2 3 2 7 3 2 2 3" xfId="21052" xr:uid="{00000000-0005-0000-0000-0000CB4F0000}"/>
    <cellStyle name="Normal 2 3 2 7 3 2 3" xfId="7518" xr:uid="{00000000-0005-0000-0000-0000CC4F0000}"/>
    <cellStyle name="Normal 2 3 2 7 3 2 3 2" xfId="15664" xr:uid="{00000000-0005-0000-0000-0000CD4F0000}"/>
    <cellStyle name="Normal 2 3 2 7 3 2 3 2 2" xfId="31960" xr:uid="{00000000-0005-0000-0000-0000CE4F0000}"/>
    <cellStyle name="Normal 2 3 2 7 3 2 3 3" xfId="23814" xr:uid="{00000000-0005-0000-0000-0000CF4F0000}"/>
    <cellStyle name="Normal 2 3 2 7 3 2 4" xfId="10365" xr:uid="{00000000-0005-0000-0000-0000D04F0000}"/>
    <cellStyle name="Normal 2 3 2 7 3 2 4 2" xfId="26661" xr:uid="{00000000-0005-0000-0000-0000D14F0000}"/>
    <cellStyle name="Normal 2 3 2 7 3 2 5" xfId="18515" xr:uid="{00000000-0005-0000-0000-0000D24F0000}"/>
    <cellStyle name="Normal 2 3 2 7 3 3" xfId="3538" xr:uid="{00000000-0005-0000-0000-0000D34F0000}"/>
    <cellStyle name="Normal 2 3 2 7 3 3 2" xfId="11684" xr:uid="{00000000-0005-0000-0000-0000D44F0000}"/>
    <cellStyle name="Normal 2 3 2 7 3 3 2 2" xfId="27980" xr:uid="{00000000-0005-0000-0000-0000D54F0000}"/>
    <cellStyle name="Normal 2 3 2 7 3 3 3" xfId="19834" xr:uid="{00000000-0005-0000-0000-0000D64F0000}"/>
    <cellStyle name="Normal 2 3 2 7 3 4" xfId="6108" xr:uid="{00000000-0005-0000-0000-0000D74F0000}"/>
    <cellStyle name="Normal 2 3 2 7 3 4 2" xfId="14254" xr:uid="{00000000-0005-0000-0000-0000D84F0000}"/>
    <cellStyle name="Normal 2 3 2 7 3 4 2 2" xfId="30550" xr:uid="{00000000-0005-0000-0000-0000D94F0000}"/>
    <cellStyle name="Normal 2 3 2 7 3 4 3" xfId="22404" xr:uid="{00000000-0005-0000-0000-0000DA4F0000}"/>
    <cellStyle name="Normal 2 3 2 7 3 5" xfId="8955" xr:uid="{00000000-0005-0000-0000-0000DB4F0000}"/>
    <cellStyle name="Normal 2 3 2 7 3 5 2" xfId="25251" xr:uid="{00000000-0005-0000-0000-0000DC4F0000}"/>
    <cellStyle name="Normal 2 3 2 7 3 6" xfId="17105" xr:uid="{00000000-0005-0000-0000-0000DD4F0000}"/>
    <cellStyle name="Normal 2 3 2 7 4" xfId="1514" xr:uid="{00000000-0005-0000-0000-0000DE4F0000}"/>
    <cellStyle name="Normal 2 3 2 7 4 2" xfId="4147" xr:uid="{00000000-0005-0000-0000-0000DF4F0000}"/>
    <cellStyle name="Normal 2 3 2 7 4 2 2" xfId="12293" xr:uid="{00000000-0005-0000-0000-0000E04F0000}"/>
    <cellStyle name="Normal 2 3 2 7 4 2 2 2" xfId="28589" xr:uid="{00000000-0005-0000-0000-0000E14F0000}"/>
    <cellStyle name="Normal 2 3 2 7 4 2 3" xfId="20443" xr:uid="{00000000-0005-0000-0000-0000E24F0000}"/>
    <cellStyle name="Normal 2 3 2 7 4 3" xfId="6813" xr:uid="{00000000-0005-0000-0000-0000E34F0000}"/>
    <cellStyle name="Normal 2 3 2 7 4 3 2" xfId="14959" xr:uid="{00000000-0005-0000-0000-0000E44F0000}"/>
    <cellStyle name="Normal 2 3 2 7 4 3 2 2" xfId="31255" xr:uid="{00000000-0005-0000-0000-0000E54F0000}"/>
    <cellStyle name="Normal 2 3 2 7 4 3 3" xfId="23109" xr:uid="{00000000-0005-0000-0000-0000E64F0000}"/>
    <cellStyle name="Normal 2 3 2 7 4 4" xfId="9660" xr:uid="{00000000-0005-0000-0000-0000E74F0000}"/>
    <cellStyle name="Normal 2 3 2 7 4 4 2" xfId="25956" xr:uid="{00000000-0005-0000-0000-0000E84F0000}"/>
    <cellStyle name="Normal 2 3 2 7 4 5" xfId="17810" xr:uid="{00000000-0005-0000-0000-0000E94F0000}"/>
    <cellStyle name="Normal 2 3 2 7 5" xfId="2929" xr:uid="{00000000-0005-0000-0000-0000EA4F0000}"/>
    <cellStyle name="Normal 2 3 2 7 5 2" xfId="11075" xr:uid="{00000000-0005-0000-0000-0000EB4F0000}"/>
    <cellStyle name="Normal 2 3 2 7 5 2 2" xfId="27371" xr:uid="{00000000-0005-0000-0000-0000EC4F0000}"/>
    <cellStyle name="Normal 2 3 2 7 5 3" xfId="19225" xr:uid="{00000000-0005-0000-0000-0000ED4F0000}"/>
    <cellStyle name="Normal 2 3 2 7 6" xfId="5403" xr:uid="{00000000-0005-0000-0000-0000EE4F0000}"/>
    <cellStyle name="Normal 2 3 2 7 6 2" xfId="13549" xr:uid="{00000000-0005-0000-0000-0000EF4F0000}"/>
    <cellStyle name="Normal 2 3 2 7 6 2 2" xfId="29845" xr:uid="{00000000-0005-0000-0000-0000F04F0000}"/>
    <cellStyle name="Normal 2 3 2 7 6 3" xfId="21699" xr:uid="{00000000-0005-0000-0000-0000F14F0000}"/>
    <cellStyle name="Normal 2 3 2 7 7" xfId="8250" xr:uid="{00000000-0005-0000-0000-0000F24F0000}"/>
    <cellStyle name="Normal 2 3 2 7 7 2" xfId="24546" xr:uid="{00000000-0005-0000-0000-0000F34F0000}"/>
    <cellStyle name="Normal 2 3 2 7 8" xfId="16400" xr:uid="{00000000-0005-0000-0000-0000F44F0000}"/>
    <cellStyle name="Normal 2 3 2 8" xfId="192" xr:uid="{00000000-0005-0000-0000-0000F54F0000}"/>
    <cellStyle name="Normal 2 3 2 8 2" xfId="536" xr:uid="{00000000-0005-0000-0000-0000F64F0000}"/>
    <cellStyle name="Normal 2 3 2 8 2 2" xfId="1242" xr:uid="{00000000-0005-0000-0000-0000F74F0000}"/>
    <cellStyle name="Normal 2 3 2 8 2 2 2" xfId="2652" xr:uid="{00000000-0005-0000-0000-0000F84F0000}"/>
    <cellStyle name="Normal 2 3 2 8 2 2 2 2" xfId="5126" xr:uid="{00000000-0005-0000-0000-0000F94F0000}"/>
    <cellStyle name="Normal 2 3 2 8 2 2 2 2 2" xfId="13272" xr:uid="{00000000-0005-0000-0000-0000FA4F0000}"/>
    <cellStyle name="Normal 2 3 2 8 2 2 2 2 2 2" xfId="29568" xr:uid="{00000000-0005-0000-0000-0000FB4F0000}"/>
    <cellStyle name="Normal 2 3 2 8 2 2 2 2 3" xfId="21422" xr:uid="{00000000-0005-0000-0000-0000FC4F0000}"/>
    <cellStyle name="Normal 2 3 2 8 2 2 2 3" xfId="7951" xr:uid="{00000000-0005-0000-0000-0000FD4F0000}"/>
    <cellStyle name="Normal 2 3 2 8 2 2 2 3 2" xfId="16097" xr:uid="{00000000-0005-0000-0000-0000FE4F0000}"/>
    <cellStyle name="Normal 2 3 2 8 2 2 2 3 2 2" xfId="32393" xr:uid="{00000000-0005-0000-0000-0000FF4F0000}"/>
    <cellStyle name="Normal 2 3 2 8 2 2 2 3 3" xfId="24247" xr:uid="{00000000-0005-0000-0000-000000500000}"/>
    <cellStyle name="Normal 2 3 2 8 2 2 2 4" xfId="10798" xr:uid="{00000000-0005-0000-0000-000001500000}"/>
    <cellStyle name="Normal 2 3 2 8 2 2 2 4 2" xfId="27094" xr:uid="{00000000-0005-0000-0000-000002500000}"/>
    <cellStyle name="Normal 2 3 2 8 2 2 2 5" xfId="18948" xr:uid="{00000000-0005-0000-0000-000003500000}"/>
    <cellStyle name="Normal 2 3 2 8 2 2 3" xfId="3908" xr:uid="{00000000-0005-0000-0000-000004500000}"/>
    <cellStyle name="Normal 2 3 2 8 2 2 3 2" xfId="12054" xr:uid="{00000000-0005-0000-0000-000005500000}"/>
    <cellStyle name="Normal 2 3 2 8 2 2 3 2 2" xfId="28350" xr:uid="{00000000-0005-0000-0000-000006500000}"/>
    <cellStyle name="Normal 2 3 2 8 2 2 3 3" xfId="20204" xr:uid="{00000000-0005-0000-0000-000007500000}"/>
    <cellStyle name="Normal 2 3 2 8 2 2 4" xfId="6541" xr:uid="{00000000-0005-0000-0000-000008500000}"/>
    <cellStyle name="Normal 2 3 2 8 2 2 4 2" xfId="14687" xr:uid="{00000000-0005-0000-0000-000009500000}"/>
    <cellStyle name="Normal 2 3 2 8 2 2 4 2 2" xfId="30983" xr:uid="{00000000-0005-0000-0000-00000A500000}"/>
    <cellStyle name="Normal 2 3 2 8 2 2 4 3" xfId="22837" xr:uid="{00000000-0005-0000-0000-00000B500000}"/>
    <cellStyle name="Normal 2 3 2 8 2 2 5" xfId="9388" xr:uid="{00000000-0005-0000-0000-00000C500000}"/>
    <cellStyle name="Normal 2 3 2 8 2 2 5 2" xfId="25684" xr:uid="{00000000-0005-0000-0000-00000D500000}"/>
    <cellStyle name="Normal 2 3 2 8 2 2 6" xfId="17538" xr:uid="{00000000-0005-0000-0000-00000E500000}"/>
    <cellStyle name="Normal 2 3 2 8 2 3" xfId="1947" xr:uid="{00000000-0005-0000-0000-00000F500000}"/>
    <cellStyle name="Normal 2 3 2 8 2 3 2" xfId="4517" xr:uid="{00000000-0005-0000-0000-000010500000}"/>
    <cellStyle name="Normal 2 3 2 8 2 3 2 2" xfId="12663" xr:uid="{00000000-0005-0000-0000-000011500000}"/>
    <cellStyle name="Normal 2 3 2 8 2 3 2 2 2" xfId="28959" xr:uid="{00000000-0005-0000-0000-000012500000}"/>
    <cellStyle name="Normal 2 3 2 8 2 3 2 3" xfId="20813" xr:uid="{00000000-0005-0000-0000-000013500000}"/>
    <cellStyle name="Normal 2 3 2 8 2 3 3" xfId="7246" xr:uid="{00000000-0005-0000-0000-000014500000}"/>
    <cellStyle name="Normal 2 3 2 8 2 3 3 2" xfId="15392" xr:uid="{00000000-0005-0000-0000-000015500000}"/>
    <cellStyle name="Normal 2 3 2 8 2 3 3 2 2" xfId="31688" xr:uid="{00000000-0005-0000-0000-000016500000}"/>
    <cellStyle name="Normal 2 3 2 8 2 3 3 3" xfId="23542" xr:uid="{00000000-0005-0000-0000-000017500000}"/>
    <cellStyle name="Normal 2 3 2 8 2 3 4" xfId="10093" xr:uid="{00000000-0005-0000-0000-000018500000}"/>
    <cellStyle name="Normal 2 3 2 8 2 3 4 2" xfId="26389" xr:uid="{00000000-0005-0000-0000-000019500000}"/>
    <cellStyle name="Normal 2 3 2 8 2 3 5" xfId="18243" xr:uid="{00000000-0005-0000-0000-00001A500000}"/>
    <cellStyle name="Normal 2 3 2 8 2 4" xfId="3299" xr:uid="{00000000-0005-0000-0000-00001B500000}"/>
    <cellStyle name="Normal 2 3 2 8 2 4 2" xfId="11445" xr:uid="{00000000-0005-0000-0000-00001C500000}"/>
    <cellStyle name="Normal 2 3 2 8 2 4 2 2" xfId="27741" xr:uid="{00000000-0005-0000-0000-00001D500000}"/>
    <cellStyle name="Normal 2 3 2 8 2 4 3" xfId="19595" xr:uid="{00000000-0005-0000-0000-00001E500000}"/>
    <cellStyle name="Normal 2 3 2 8 2 5" xfId="5836" xr:uid="{00000000-0005-0000-0000-00001F500000}"/>
    <cellStyle name="Normal 2 3 2 8 2 5 2" xfId="13982" xr:uid="{00000000-0005-0000-0000-000020500000}"/>
    <cellStyle name="Normal 2 3 2 8 2 5 2 2" xfId="30278" xr:uid="{00000000-0005-0000-0000-000021500000}"/>
    <cellStyle name="Normal 2 3 2 8 2 5 3" xfId="22132" xr:uid="{00000000-0005-0000-0000-000022500000}"/>
    <cellStyle name="Normal 2 3 2 8 2 6" xfId="8683" xr:uid="{00000000-0005-0000-0000-000023500000}"/>
    <cellStyle name="Normal 2 3 2 8 2 6 2" xfId="24979" xr:uid="{00000000-0005-0000-0000-000024500000}"/>
    <cellStyle name="Normal 2 3 2 8 2 7" xfId="16833" xr:uid="{00000000-0005-0000-0000-000025500000}"/>
    <cellStyle name="Normal 2 3 2 8 3" xfId="898" xr:uid="{00000000-0005-0000-0000-000026500000}"/>
    <cellStyle name="Normal 2 3 2 8 3 2" xfId="2308" xr:uid="{00000000-0005-0000-0000-000027500000}"/>
    <cellStyle name="Normal 2 3 2 8 3 2 2" xfId="4830" xr:uid="{00000000-0005-0000-0000-000028500000}"/>
    <cellStyle name="Normal 2 3 2 8 3 2 2 2" xfId="12976" xr:uid="{00000000-0005-0000-0000-000029500000}"/>
    <cellStyle name="Normal 2 3 2 8 3 2 2 2 2" xfId="29272" xr:uid="{00000000-0005-0000-0000-00002A500000}"/>
    <cellStyle name="Normal 2 3 2 8 3 2 2 3" xfId="21126" xr:uid="{00000000-0005-0000-0000-00002B500000}"/>
    <cellStyle name="Normal 2 3 2 8 3 2 3" xfId="7607" xr:uid="{00000000-0005-0000-0000-00002C500000}"/>
    <cellStyle name="Normal 2 3 2 8 3 2 3 2" xfId="15753" xr:uid="{00000000-0005-0000-0000-00002D500000}"/>
    <cellStyle name="Normal 2 3 2 8 3 2 3 2 2" xfId="32049" xr:uid="{00000000-0005-0000-0000-00002E500000}"/>
    <cellStyle name="Normal 2 3 2 8 3 2 3 3" xfId="23903" xr:uid="{00000000-0005-0000-0000-00002F500000}"/>
    <cellStyle name="Normal 2 3 2 8 3 2 4" xfId="10454" xr:uid="{00000000-0005-0000-0000-000030500000}"/>
    <cellStyle name="Normal 2 3 2 8 3 2 4 2" xfId="26750" xr:uid="{00000000-0005-0000-0000-000031500000}"/>
    <cellStyle name="Normal 2 3 2 8 3 2 5" xfId="18604" xr:uid="{00000000-0005-0000-0000-000032500000}"/>
    <cellStyle name="Normal 2 3 2 8 3 3" xfId="3612" xr:uid="{00000000-0005-0000-0000-000033500000}"/>
    <cellStyle name="Normal 2 3 2 8 3 3 2" xfId="11758" xr:uid="{00000000-0005-0000-0000-000034500000}"/>
    <cellStyle name="Normal 2 3 2 8 3 3 2 2" xfId="28054" xr:uid="{00000000-0005-0000-0000-000035500000}"/>
    <cellStyle name="Normal 2 3 2 8 3 3 3" xfId="19908" xr:uid="{00000000-0005-0000-0000-000036500000}"/>
    <cellStyle name="Normal 2 3 2 8 3 4" xfId="6197" xr:uid="{00000000-0005-0000-0000-000037500000}"/>
    <cellStyle name="Normal 2 3 2 8 3 4 2" xfId="14343" xr:uid="{00000000-0005-0000-0000-000038500000}"/>
    <cellStyle name="Normal 2 3 2 8 3 4 2 2" xfId="30639" xr:uid="{00000000-0005-0000-0000-000039500000}"/>
    <cellStyle name="Normal 2 3 2 8 3 4 3" xfId="22493" xr:uid="{00000000-0005-0000-0000-00003A500000}"/>
    <cellStyle name="Normal 2 3 2 8 3 5" xfId="9044" xr:uid="{00000000-0005-0000-0000-00003B500000}"/>
    <cellStyle name="Normal 2 3 2 8 3 5 2" xfId="25340" xr:uid="{00000000-0005-0000-0000-00003C500000}"/>
    <cellStyle name="Normal 2 3 2 8 3 6" xfId="17194" xr:uid="{00000000-0005-0000-0000-00003D500000}"/>
    <cellStyle name="Normal 2 3 2 8 4" xfId="1603" xr:uid="{00000000-0005-0000-0000-00003E500000}"/>
    <cellStyle name="Normal 2 3 2 8 4 2" xfId="4221" xr:uid="{00000000-0005-0000-0000-00003F500000}"/>
    <cellStyle name="Normal 2 3 2 8 4 2 2" xfId="12367" xr:uid="{00000000-0005-0000-0000-000040500000}"/>
    <cellStyle name="Normal 2 3 2 8 4 2 2 2" xfId="28663" xr:uid="{00000000-0005-0000-0000-000041500000}"/>
    <cellStyle name="Normal 2 3 2 8 4 2 3" xfId="20517" xr:uid="{00000000-0005-0000-0000-000042500000}"/>
    <cellStyle name="Normal 2 3 2 8 4 3" xfId="6902" xr:uid="{00000000-0005-0000-0000-000043500000}"/>
    <cellStyle name="Normal 2 3 2 8 4 3 2" xfId="15048" xr:uid="{00000000-0005-0000-0000-000044500000}"/>
    <cellStyle name="Normal 2 3 2 8 4 3 2 2" xfId="31344" xr:uid="{00000000-0005-0000-0000-000045500000}"/>
    <cellStyle name="Normal 2 3 2 8 4 3 3" xfId="23198" xr:uid="{00000000-0005-0000-0000-000046500000}"/>
    <cellStyle name="Normal 2 3 2 8 4 4" xfId="9749" xr:uid="{00000000-0005-0000-0000-000047500000}"/>
    <cellStyle name="Normal 2 3 2 8 4 4 2" xfId="26045" xr:uid="{00000000-0005-0000-0000-000048500000}"/>
    <cellStyle name="Normal 2 3 2 8 4 5" xfId="17899" xr:uid="{00000000-0005-0000-0000-000049500000}"/>
    <cellStyle name="Normal 2 3 2 8 5" xfId="3003" xr:uid="{00000000-0005-0000-0000-00004A500000}"/>
    <cellStyle name="Normal 2 3 2 8 5 2" xfId="11149" xr:uid="{00000000-0005-0000-0000-00004B500000}"/>
    <cellStyle name="Normal 2 3 2 8 5 2 2" xfId="27445" xr:uid="{00000000-0005-0000-0000-00004C500000}"/>
    <cellStyle name="Normal 2 3 2 8 5 3" xfId="19299" xr:uid="{00000000-0005-0000-0000-00004D500000}"/>
    <cellStyle name="Normal 2 3 2 8 6" xfId="5492" xr:uid="{00000000-0005-0000-0000-00004E500000}"/>
    <cellStyle name="Normal 2 3 2 8 6 2" xfId="13638" xr:uid="{00000000-0005-0000-0000-00004F500000}"/>
    <cellStyle name="Normal 2 3 2 8 6 2 2" xfId="29934" xr:uid="{00000000-0005-0000-0000-000050500000}"/>
    <cellStyle name="Normal 2 3 2 8 6 3" xfId="21788" xr:uid="{00000000-0005-0000-0000-000051500000}"/>
    <cellStyle name="Normal 2 3 2 8 7" xfId="8339" xr:uid="{00000000-0005-0000-0000-000052500000}"/>
    <cellStyle name="Normal 2 3 2 8 7 2" xfId="24635" xr:uid="{00000000-0005-0000-0000-000053500000}"/>
    <cellStyle name="Normal 2 3 2 8 8" xfId="16489" xr:uid="{00000000-0005-0000-0000-000054500000}"/>
    <cellStyle name="Normal 2 3 2 9" xfId="267" xr:uid="{00000000-0005-0000-0000-000055500000}"/>
    <cellStyle name="Normal 2 3 2 9 2" xfId="611" xr:uid="{00000000-0005-0000-0000-000056500000}"/>
    <cellStyle name="Normal 2 3 2 9 2 2" xfId="1317" xr:uid="{00000000-0005-0000-0000-000057500000}"/>
    <cellStyle name="Normal 2 3 2 9 2 2 2" xfId="2727" xr:uid="{00000000-0005-0000-0000-000058500000}"/>
    <cellStyle name="Normal 2 3 2 9 2 2 2 2" xfId="5200" xr:uid="{00000000-0005-0000-0000-000059500000}"/>
    <cellStyle name="Normal 2 3 2 9 2 2 2 2 2" xfId="13346" xr:uid="{00000000-0005-0000-0000-00005A500000}"/>
    <cellStyle name="Normal 2 3 2 9 2 2 2 2 2 2" xfId="29642" xr:uid="{00000000-0005-0000-0000-00005B500000}"/>
    <cellStyle name="Normal 2 3 2 9 2 2 2 2 3" xfId="21496" xr:uid="{00000000-0005-0000-0000-00005C500000}"/>
    <cellStyle name="Normal 2 3 2 9 2 2 2 3" xfId="8026" xr:uid="{00000000-0005-0000-0000-00005D500000}"/>
    <cellStyle name="Normal 2 3 2 9 2 2 2 3 2" xfId="16172" xr:uid="{00000000-0005-0000-0000-00005E500000}"/>
    <cellStyle name="Normal 2 3 2 9 2 2 2 3 2 2" xfId="32468" xr:uid="{00000000-0005-0000-0000-00005F500000}"/>
    <cellStyle name="Normal 2 3 2 9 2 2 2 3 3" xfId="24322" xr:uid="{00000000-0005-0000-0000-000060500000}"/>
    <cellStyle name="Normal 2 3 2 9 2 2 2 4" xfId="10873" xr:uid="{00000000-0005-0000-0000-000061500000}"/>
    <cellStyle name="Normal 2 3 2 9 2 2 2 4 2" xfId="27169" xr:uid="{00000000-0005-0000-0000-000062500000}"/>
    <cellStyle name="Normal 2 3 2 9 2 2 2 5" xfId="19023" xr:uid="{00000000-0005-0000-0000-000063500000}"/>
    <cellStyle name="Normal 2 3 2 9 2 2 3" xfId="3982" xr:uid="{00000000-0005-0000-0000-000064500000}"/>
    <cellStyle name="Normal 2 3 2 9 2 2 3 2" xfId="12128" xr:uid="{00000000-0005-0000-0000-000065500000}"/>
    <cellStyle name="Normal 2 3 2 9 2 2 3 2 2" xfId="28424" xr:uid="{00000000-0005-0000-0000-000066500000}"/>
    <cellStyle name="Normal 2 3 2 9 2 2 3 3" xfId="20278" xr:uid="{00000000-0005-0000-0000-000067500000}"/>
    <cellStyle name="Normal 2 3 2 9 2 2 4" xfId="6616" xr:uid="{00000000-0005-0000-0000-000068500000}"/>
    <cellStyle name="Normal 2 3 2 9 2 2 4 2" xfId="14762" xr:uid="{00000000-0005-0000-0000-000069500000}"/>
    <cellStyle name="Normal 2 3 2 9 2 2 4 2 2" xfId="31058" xr:uid="{00000000-0005-0000-0000-00006A500000}"/>
    <cellStyle name="Normal 2 3 2 9 2 2 4 3" xfId="22912" xr:uid="{00000000-0005-0000-0000-00006B500000}"/>
    <cellStyle name="Normal 2 3 2 9 2 2 5" xfId="9463" xr:uid="{00000000-0005-0000-0000-00006C500000}"/>
    <cellStyle name="Normal 2 3 2 9 2 2 5 2" xfId="25759" xr:uid="{00000000-0005-0000-0000-00006D500000}"/>
    <cellStyle name="Normal 2 3 2 9 2 2 6" xfId="17613" xr:uid="{00000000-0005-0000-0000-00006E500000}"/>
    <cellStyle name="Normal 2 3 2 9 2 3" xfId="2022" xr:uid="{00000000-0005-0000-0000-00006F500000}"/>
    <cellStyle name="Normal 2 3 2 9 2 3 2" xfId="4591" xr:uid="{00000000-0005-0000-0000-000070500000}"/>
    <cellStyle name="Normal 2 3 2 9 2 3 2 2" xfId="12737" xr:uid="{00000000-0005-0000-0000-000071500000}"/>
    <cellStyle name="Normal 2 3 2 9 2 3 2 2 2" xfId="29033" xr:uid="{00000000-0005-0000-0000-000072500000}"/>
    <cellStyle name="Normal 2 3 2 9 2 3 2 3" xfId="20887" xr:uid="{00000000-0005-0000-0000-000073500000}"/>
    <cellStyle name="Normal 2 3 2 9 2 3 3" xfId="7321" xr:uid="{00000000-0005-0000-0000-000074500000}"/>
    <cellStyle name="Normal 2 3 2 9 2 3 3 2" xfId="15467" xr:uid="{00000000-0005-0000-0000-000075500000}"/>
    <cellStyle name="Normal 2 3 2 9 2 3 3 2 2" xfId="31763" xr:uid="{00000000-0005-0000-0000-000076500000}"/>
    <cellStyle name="Normal 2 3 2 9 2 3 3 3" xfId="23617" xr:uid="{00000000-0005-0000-0000-000077500000}"/>
    <cellStyle name="Normal 2 3 2 9 2 3 4" xfId="10168" xr:uid="{00000000-0005-0000-0000-000078500000}"/>
    <cellStyle name="Normal 2 3 2 9 2 3 4 2" xfId="26464" xr:uid="{00000000-0005-0000-0000-000079500000}"/>
    <cellStyle name="Normal 2 3 2 9 2 3 5" xfId="18318" xr:uid="{00000000-0005-0000-0000-00007A500000}"/>
    <cellStyle name="Normal 2 3 2 9 2 4" xfId="3373" xr:uid="{00000000-0005-0000-0000-00007B500000}"/>
    <cellStyle name="Normal 2 3 2 9 2 4 2" xfId="11519" xr:uid="{00000000-0005-0000-0000-00007C500000}"/>
    <cellStyle name="Normal 2 3 2 9 2 4 2 2" xfId="27815" xr:uid="{00000000-0005-0000-0000-00007D500000}"/>
    <cellStyle name="Normal 2 3 2 9 2 4 3" xfId="19669" xr:uid="{00000000-0005-0000-0000-00007E500000}"/>
    <cellStyle name="Normal 2 3 2 9 2 5" xfId="5911" xr:uid="{00000000-0005-0000-0000-00007F500000}"/>
    <cellStyle name="Normal 2 3 2 9 2 5 2" xfId="14057" xr:uid="{00000000-0005-0000-0000-000080500000}"/>
    <cellStyle name="Normal 2 3 2 9 2 5 2 2" xfId="30353" xr:uid="{00000000-0005-0000-0000-000081500000}"/>
    <cellStyle name="Normal 2 3 2 9 2 5 3" xfId="22207" xr:uid="{00000000-0005-0000-0000-000082500000}"/>
    <cellStyle name="Normal 2 3 2 9 2 6" xfId="8758" xr:uid="{00000000-0005-0000-0000-000083500000}"/>
    <cellStyle name="Normal 2 3 2 9 2 6 2" xfId="25054" xr:uid="{00000000-0005-0000-0000-000084500000}"/>
    <cellStyle name="Normal 2 3 2 9 2 7" xfId="16908" xr:uid="{00000000-0005-0000-0000-000085500000}"/>
    <cellStyle name="Normal 2 3 2 9 3" xfId="973" xr:uid="{00000000-0005-0000-0000-000086500000}"/>
    <cellStyle name="Normal 2 3 2 9 3 2" xfId="2383" xr:uid="{00000000-0005-0000-0000-000087500000}"/>
    <cellStyle name="Normal 2 3 2 9 3 2 2" xfId="4904" xr:uid="{00000000-0005-0000-0000-000088500000}"/>
    <cellStyle name="Normal 2 3 2 9 3 2 2 2" xfId="13050" xr:uid="{00000000-0005-0000-0000-000089500000}"/>
    <cellStyle name="Normal 2 3 2 9 3 2 2 2 2" xfId="29346" xr:uid="{00000000-0005-0000-0000-00008A500000}"/>
    <cellStyle name="Normal 2 3 2 9 3 2 2 3" xfId="21200" xr:uid="{00000000-0005-0000-0000-00008B500000}"/>
    <cellStyle name="Normal 2 3 2 9 3 2 3" xfId="7682" xr:uid="{00000000-0005-0000-0000-00008C500000}"/>
    <cellStyle name="Normal 2 3 2 9 3 2 3 2" xfId="15828" xr:uid="{00000000-0005-0000-0000-00008D500000}"/>
    <cellStyle name="Normal 2 3 2 9 3 2 3 2 2" xfId="32124" xr:uid="{00000000-0005-0000-0000-00008E500000}"/>
    <cellStyle name="Normal 2 3 2 9 3 2 3 3" xfId="23978" xr:uid="{00000000-0005-0000-0000-00008F500000}"/>
    <cellStyle name="Normal 2 3 2 9 3 2 4" xfId="10529" xr:uid="{00000000-0005-0000-0000-000090500000}"/>
    <cellStyle name="Normal 2 3 2 9 3 2 4 2" xfId="26825" xr:uid="{00000000-0005-0000-0000-000091500000}"/>
    <cellStyle name="Normal 2 3 2 9 3 2 5" xfId="18679" xr:uid="{00000000-0005-0000-0000-000092500000}"/>
    <cellStyle name="Normal 2 3 2 9 3 3" xfId="3686" xr:uid="{00000000-0005-0000-0000-000093500000}"/>
    <cellStyle name="Normal 2 3 2 9 3 3 2" xfId="11832" xr:uid="{00000000-0005-0000-0000-000094500000}"/>
    <cellStyle name="Normal 2 3 2 9 3 3 2 2" xfId="28128" xr:uid="{00000000-0005-0000-0000-000095500000}"/>
    <cellStyle name="Normal 2 3 2 9 3 3 3" xfId="19982" xr:uid="{00000000-0005-0000-0000-000096500000}"/>
    <cellStyle name="Normal 2 3 2 9 3 4" xfId="6272" xr:uid="{00000000-0005-0000-0000-000097500000}"/>
    <cellStyle name="Normal 2 3 2 9 3 4 2" xfId="14418" xr:uid="{00000000-0005-0000-0000-000098500000}"/>
    <cellStyle name="Normal 2 3 2 9 3 4 2 2" xfId="30714" xr:uid="{00000000-0005-0000-0000-000099500000}"/>
    <cellStyle name="Normal 2 3 2 9 3 4 3" xfId="22568" xr:uid="{00000000-0005-0000-0000-00009A500000}"/>
    <cellStyle name="Normal 2 3 2 9 3 5" xfId="9119" xr:uid="{00000000-0005-0000-0000-00009B500000}"/>
    <cellStyle name="Normal 2 3 2 9 3 5 2" xfId="25415" xr:uid="{00000000-0005-0000-0000-00009C500000}"/>
    <cellStyle name="Normal 2 3 2 9 3 6" xfId="17269" xr:uid="{00000000-0005-0000-0000-00009D500000}"/>
    <cellStyle name="Normal 2 3 2 9 4" xfId="1678" xr:uid="{00000000-0005-0000-0000-00009E500000}"/>
    <cellStyle name="Normal 2 3 2 9 4 2" xfId="4295" xr:uid="{00000000-0005-0000-0000-00009F500000}"/>
    <cellStyle name="Normal 2 3 2 9 4 2 2" xfId="12441" xr:uid="{00000000-0005-0000-0000-0000A0500000}"/>
    <cellStyle name="Normal 2 3 2 9 4 2 2 2" xfId="28737" xr:uid="{00000000-0005-0000-0000-0000A1500000}"/>
    <cellStyle name="Normal 2 3 2 9 4 2 3" xfId="20591" xr:uid="{00000000-0005-0000-0000-0000A2500000}"/>
    <cellStyle name="Normal 2 3 2 9 4 3" xfId="6977" xr:uid="{00000000-0005-0000-0000-0000A3500000}"/>
    <cellStyle name="Normal 2 3 2 9 4 3 2" xfId="15123" xr:uid="{00000000-0005-0000-0000-0000A4500000}"/>
    <cellStyle name="Normal 2 3 2 9 4 3 2 2" xfId="31419" xr:uid="{00000000-0005-0000-0000-0000A5500000}"/>
    <cellStyle name="Normal 2 3 2 9 4 3 3" xfId="23273" xr:uid="{00000000-0005-0000-0000-0000A6500000}"/>
    <cellStyle name="Normal 2 3 2 9 4 4" xfId="9824" xr:uid="{00000000-0005-0000-0000-0000A7500000}"/>
    <cellStyle name="Normal 2 3 2 9 4 4 2" xfId="26120" xr:uid="{00000000-0005-0000-0000-0000A8500000}"/>
    <cellStyle name="Normal 2 3 2 9 4 5" xfId="17974" xr:uid="{00000000-0005-0000-0000-0000A9500000}"/>
    <cellStyle name="Normal 2 3 2 9 5" xfId="3077" xr:uid="{00000000-0005-0000-0000-0000AA500000}"/>
    <cellStyle name="Normal 2 3 2 9 5 2" xfId="11223" xr:uid="{00000000-0005-0000-0000-0000AB500000}"/>
    <cellStyle name="Normal 2 3 2 9 5 2 2" xfId="27519" xr:uid="{00000000-0005-0000-0000-0000AC500000}"/>
    <cellStyle name="Normal 2 3 2 9 5 3" xfId="19373" xr:uid="{00000000-0005-0000-0000-0000AD500000}"/>
    <cellStyle name="Normal 2 3 2 9 6" xfId="5567" xr:uid="{00000000-0005-0000-0000-0000AE500000}"/>
    <cellStyle name="Normal 2 3 2 9 6 2" xfId="13713" xr:uid="{00000000-0005-0000-0000-0000AF500000}"/>
    <cellStyle name="Normal 2 3 2 9 6 2 2" xfId="30009" xr:uid="{00000000-0005-0000-0000-0000B0500000}"/>
    <cellStyle name="Normal 2 3 2 9 6 3" xfId="21863" xr:uid="{00000000-0005-0000-0000-0000B1500000}"/>
    <cellStyle name="Normal 2 3 2 9 7" xfId="8414" xr:uid="{00000000-0005-0000-0000-0000B2500000}"/>
    <cellStyle name="Normal 2 3 2 9 7 2" xfId="24710" xr:uid="{00000000-0005-0000-0000-0000B3500000}"/>
    <cellStyle name="Normal 2 3 2 9 8" xfId="16564" xr:uid="{00000000-0005-0000-0000-0000B4500000}"/>
    <cellStyle name="Normal 2 3 3" xfId="21" xr:uid="{00000000-0005-0000-0000-0000B5500000}"/>
    <cellStyle name="Normal 2 3 3 10" xfId="2861" xr:uid="{00000000-0005-0000-0000-0000B6500000}"/>
    <cellStyle name="Normal 2 3 3 10 2" xfId="11007" xr:uid="{00000000-0005-0000-0000-0000B7500000}"/>
    <cellStyle name="Normal 2 3 3 10 2 2" xfId="27303" xr:uid="{00000000-0005-0000-0000-0000B8500000}"/>
    <cellStyle name="Normal 2 3 3 10 3" xfId="19157" xr:uid="{00000000-0005-0000-0000-0000B9500000}"/>
    <cellStyle name="Normal 2 3 3 11" xfId="5321" xr:uid="{00000000-0005-0000-0000-0000BA500000}"/>
    <cellStyle name="Normal 2 3 3 11 2" xfId="13467" xr:uid="{00000000-0005-0000-0000-0000BB500000}"/>
    <cellStyle name="Normal 2 3 3 11 2 2" xfId="29763" xr:uid="{00000000-0005-0000-0000-0000BC500000}"/>
    <cellStyle name="Normal 2 3 3 11 3" xfId="21617" xr:uid="{00000000-0005-0000-0000-0000BD500000}"/>
    <cellStyle name="Normal 2 3 3 12" xfId="8168" xr:uid="{00000000-0005-0000-0000-0000BE500000}"/>
    <cellStyle name="Normal 2 3 3 12 2" xfId="24464" xr:uid="{00000000-0005-0000-0000-0000BF500000}"/>
    <cellStyle name="Normal 2 3 3 13" xfId="16318" xr:uid="{00000000-0005-0000-0000-0000C0500000}"/>
    <cellStyle name="Normal 2 3 3 2" xfId="43" xr:uid="{00000000-0005-0000-0000-0000C1500000}"/>
    <cellStyle name="Normal 2 3 3 2 10" xfId="5343" xr:uid="{00000000-0005-0000-0000-0000C2500000}"/>
    <cellStyle name="Normal 2 3 3 2 10 2" xfId="13489" xr:uid="{00000000-0005-0000-0000-0000C3500000}"/>
    <cellStyle name="Normal 2 3 3 2 10 2 2" xfId="29785" xr:uid="{00000000-0005-0000-0000-0000C4500000}"/>
    <cellStyle name="Normal 2 3 3 2 10 3" xfId="21639" xr:uid="{00000000-0005-0000-0000-0000C5500000}"/>
    <cellStyle name="Normal 2 3 3 2 11" xfId="8190" xr:uid="{00000000-0005-0000-0000-0000C6500000}"/>
    <cellStyle name="Normal 2 3 3 2 11 2" xfId="24486" xr:uid="{00000000-0005-0000-0000-0000C7500000}"/>
    <cellStyle name="Normal 2 3 3 2 12" xfId="16340" xr:uid="{00000000-0005-0000-0000-0000C8500000}"/>
    <cellStyle name="Normal 2 3 3 2 2" xfId="87" xr:uid="{00000000-0005-0000-0000-0000C9500000}"/>
    <cellStyle name="Normal 2 3 3 2 2 10" xfId="8234" xr:uid="{00000000-0005-0000-0000-0000CA500000}"/>
    <cellStyle name="Normal 2 3 3 2 2 10 2" xfId="24530" xr:uid="{00000000-0005-0000-0000-0000CB500000}"/>
    <cellStyle name="Normal 2 3 3 2 2 11" xfId="16384" xr:uid="{00000000-0005-0000-0000-0000CC500000}"/>
    <cellStyle name="Normal 2 3 3 2 2 2" xfId="177" xr:uid="{00000000-0005-0000-0000-0000CD500000}"/>
    <cellStyle name="Normal 2 3 3 2 2 2 2" xfId="521" xr:uid="{00000000-0005-0000-0000-0000CE500000}"/>
    <cellStyle name="Normal 2 3 3 2 2 2 2 2" xfId="1227" xr:uid="{00000000-0005-0000-0000-0000CF500000}"/>
    <cellStyle name="Normal 2 3 3 2 2 2 2 2 2" xfId="2637" xr:uid="{00000000-0005-0000-0000-0000D0500000}"/>
    <cellStyle name="Normal 2 3 3 2 2 2 2 2 2 2" xfId="5112" xr:uid="{00000000-0005-0000-0000-0000D1500000}"/>
    <cellStyle name="Normal 2 3 3 2 2 2 2 2 2 2 2" xfId="13258" xr:uid="{00000000-0005-0000-0000-0000D2500000}"/>
    <cellStyle name="Normal 2 3 3 2 2 2 2 2 2 2 2 2" xfId="29554" xr:uid="{00000000-0005-0000-0000-0000D3500000}"/>
    <cellStyle name="Normal 2 3 3 2 2 2 2 2 2 2 3" xfId="21408" xr:uid="{00000000-0005-0000-0000-0000D4500000}"/>
    <cellStyle name="Normal 2 3 3 2 2 2 2 2 2 3" xfId="7936" xr:uid="{00000000-0005-0000-0000-0000D5500000}"/>
    <cellStyle name="Normal 2 3 3 2 2 2 2 2 2 3 2" xfId="16082" xr:uid="{00000000-0005-0000-0000-0000D6500000}"/>
    <cellStyle name="Normal 2 3 3 2 2 2 2 2 2 3 2 2" xfId="32378" xr:uid="{00000000-0005-0000-0000-0000D7500000}"/>
    <cellStyle name="Normal 2 3 3 2 2 2 2 2 2 3 3" xfId="24232" xr:uid="{00000000-0005-0000-0000-0000D8500000}"/>
    <cellStyle name="Normal 2 3 3 2 2 2 2 2 2 4" xfId="10783" xr:uid="{00000000-0005-0000-0000-0000D9500000}"/>
    <cellStyle name="Normal 2 3 3 2 2 2 2 2 2 4 2" xfId="27079" xr:uid="{00000000-0005-0000-0000-0000DA500000}"/>
    <cellStyle name="Normal 2 3 3 2 2 2 2 2 2 5" xfId="18933" xr:uid="{00000000-0005-0000-0000-0000DB500000}"/>
    <cellStyle name="Normal 2 3 3 2 2 2 2 2 3" xfId="3894" xr:uid="{00000000-0005-0000-0000-0000DC500000}"/>
    <cellStyle name="Normal 2 3 3 2 2 2 2 2 3 2" xfId="12040" xr:uid="{00000000-0005-0000-0000-0000DD500000}"/>
    <cellStyle name="Normal 2 3 3 2 2 2 2 2 3 2 2" xfId="28336" xr:uid="{00000000-0005-0000-0000-0000DE500000}"/>
    <cellStyle name="Normal 2 3 3 2 2 2 2 2 3 3" xfId="20190" xr:uid="{00000000-0005-0000-0000-0000DF500000}"/>
    <cellStyle name="Normal 2 3 3 2 2 2 2 2 4" xfId="6526" xr:uid="{00000000-0005-0000-0000-0000E0500000}"/>
    <cellStyle name="Normal 2 3 3 2 2 2 2 2 4 2" xfId="14672" xr:uid="{00000000-0005-0000-0000-0000E1500000}"/>
    <cellStyle name="Normal 2 3 3 2 2 2 2 2 4 2 2" xfId="30968" xr:uid="{00000000-0005-0000-0000-0000E2500000}"/>
    <cellStyle name="Normal 2 3 3 2 2 2 2 2 4 3" xfId="22822" xr:uid="{00000000-0005-0000-0000-0000E3500000}"/>
    <cellStyle name="Normal 2 3 3 2 2 2 2 2 5" xfId="9373" xr:uid="{00000000-0005-0000-0000-0000E4500000}"/>
    <cellStyle name="Normal 2 3 3 2 2 2 2 2 5 2" xfId="25669" xr:uid="{00000000-0005-0000-0000-0000E5500000}"/>
    <cellStyle name="Normal 2 3 3 2 2 2 2 2 6" xfId="17523" xr:uid="{00000000-0005-0000-0000-0000E6500000}"/>
    <cellStyle name="Normal 2 3 3 2 2 2 2 3" xfId="1932" xr:uid="{00000000-0005-0000-0000-0000E7500000}"/>
    <cellStyle name="Normal 2 3 3 2 2 2 2 3 2" xfId="4503" xr:uid="{00000000-0005-0000-0000-0000E8500000}"/>
    <cellStyle name="Normal 2 3 3 2 2 2 2 3 2 2" xfId="12649" xr:uid="{00000000-0005-0000-0000-0000E9500000}"/>
    <cellStyle name="Normal 2 3 3 2 2 2 2 3 2 2 2" xfId="28945" xr:uid="{00000000-0005-0000-0000-0000EA500000}"/>
    <cellStyle name="Normal 2 3 3 2 2 2 2 3 2 3" xfId="20799" xr:uid="{00000000-0005-0000-0000-0000EB500000}"/>
    <cellStyle name="Normal 2 3 3 2 2 2 2 3 3" xfId="7231" xr:uid="{00000000-0005-0000-0000-0000EC500000}"/>
    <cellStyle name="Normal 2 3 3 2 2 2 2 3 3 2" xfId="15377" xr:uid="{00000000-0005-0000-0000-0000ED500000}"/>
    <cellStyle name="Normal 2 3 3 2 2 2 2 3 3 2 2" xfId="31673" xr:uid="{00000000-0005-0000-0000-0000EE500000}"/>
    <cellStyle name="Normal 2 3 3 2 2 2 2 3 3 3" xfId="23527" xr:uid="{00000000-0005-0000-0000-0000EF500000}"/>
    <cellStyle name="Normal 2 3 3 2 2 2 2 3 4" xfId="10078" xr:uid="{00000000-0005-0000-0000-0000F0500000}"/>
    <cellStyle name="Normal 2 3 3 2 2 2 2 3 4 2" xfId="26374" xr:uid="{00000000-0005-0000-0000-0000F1500000}"/>
    <cellStyle name="Normal 2 3 3 2 2 2 2 3 5" xfId="18228" xr:uid="{00000000-0005-0000-0000-0000F2500000}"/>
    <cellStyle name="Normal 2 3 3 2 2 2 2 4" xfId="3285" xr:uid="{00000000-0005-0000-0000-0000F3500000}"/>
    <cellStyle name="Normal 2 3 3 2 2 2 2 4 2" xfId="11431" xr:uid="{00000000-0005-0000-0000-0000F4500000}"/>
    <cellStyle name="Normal 2 3 3 2 2 2 2 4 2 2" xfId="27727" xr:uid="{00000000-0005-0000-0000-0000F5500000}"/>
    <cellStyle name="Normal 2 3 3 2 2 2 2 4 3" xfId="19581" xr:uid="{00000000-0005-0000-0000-0000F6500000}"/>
    <cellStyle name="Normal 2 3 3 2 2 2 2 5" xfId="5821" xr:uid="{00000000-0005-0000-0000-0000F7500000}"/>
    <cellStyle name="Normal 2 3 3 2 2 2 2 5 2" xfId="13967" xr:uid="{00000000-0005-0000-0000-0000F8500000}"/>
    <cellStyle name="Normal 2 3 3 2 2 2 2 5 2 2" xfId="30263" xr:uid="{00000000-0005-0000-0000-0000F9500000}"/>
    <cellStyle name="Normal 2 3 3 2 2 2 2 5 3" xfId="22117" xr:uid="{00000000-0005-0000-0000-0000FA500000}"/>
    <cellStyle name="Normal 2 3 3 2 2 2 2 6" xfId="8668" xr:uid="{00000000-0005-0000-0000-0000FB500000}"/>
    <cellStyle name="Normal 2 3 3 2 2 2 2 6 2" xfId="24964" xr:uid="{00000000-0005-0000-0000-0000FC500000}"/>
    <cellStyle name="Normal 2 3 3 2 2 2 2 7" xfId="16818" xr:uid="{00000000-0005-0000-0000-0000FD500000}"/>
    <cellStyle name="Normal 2 3 3 2 2 2 3" xfId="883" xr:uid="{00000000-0005-0000-0000-0000FE500000}"/>
    <cellStyle name="Normal 2 3 3 2 2 2 3 2" xfId="2293" xr:uid="{00000000-0005-0000-0000-0000FF500000}"/>
    <cellStyle name="Normal 2 3 3 2 2 2 3 2 2" xfId="4816" xr:uid="{00000000-0005-0000-0000-000000510000}"/>
    <cellStyle name="Normal 2 3 3 2 2 2 3 2 2 2" xfId="12962" xr:uid="{00000000-0005-0000-0000-000001510000}"/>
    <cellStyle name="Normal 2 3 3 2 2 2 3 2 2 2 2" xfId="29258" xr:uid="{00000000-0005-0000-0000-000002510000}"/>
    <cellStyle name="Normal 2 3 3 2 2 2 3 2 2 3" xfId="21112" xr:uid="{00000000-0005-0000-0000-000003510000}"/>
    <cellStyle name="Normal 2 3 3 2 2 2 3 2 3" xfId="7592" xr:uid="{00000000-0005-0000-0000-000004510000}"/>
    <cellStyle name="Normal 2 3 3 2 2 2 3 2 3 2" xfId="15738" xr:uid="{00000000-0005-0000-0000-000005510000}"/>
    <cellStyle name="Normal 2 3 3 2 2 2 3 2 3 2 2" xfId="32034" xr:uid="{00000000-0005-0000-0000-000006510000}"/>
    <cellStyle name="Normal 2 3 3 2 2 2 3 2 3 3" xfId="23888" xr:uid="{00000000-0005-0000-0000-000007510000}"/>
    <cellStyle name="Normal 2 3 3 2 2 2 3 2 4" xfId="10439" xr:uid="{00000000-0005-0000-0000-000008510000}"/>
    <cellStyle name="Normal 2 3 3 2 2 2 3 2 4 2" xfId="26735" xr:uid="{00000000-0005-0000-0000-000009510000}"/>
    <cellStyle name="Normal 2 3 3 2 2 2 3 2 5" xfId="18589" xr:uid="{00000000-0005-0000-0000-00000A510000}"/>
    <cellStyle name="Normal 2 3 3 2 2 2 3 3" xfId="3598" xr:uid="{00000000-0005-0000-0000-00000B510000}"/>
    <cellStyle name="Normal 2 3 3 2 2 2 3 3 2" xfId="11744" xr:uid="{00000000-0005-0000-0000-00000C510000}"/>
    <cellStyle name="Normal 2 3 3 2 2 2 3 3 2 2" xfId="28040" xr:uid="{00000000-0005-0000-0000-00000D510000}"/>
    <cellStyle name="Normal 2 3 3 2 2 2 3 3 3" xfId="19894" xr:uid="{00000000-0005-0000-0000-00000E510000}"/>
    <cellStyle name="Normal 2 3 3 2 2 2 3 4" xfId="6182" xr:uid="{00000000-0005-0000-0000-00000F510000}"/>
    <cellStyle name="Normal 2 3 3 2 2 2 3 4 2" xfId="14328" xr:uid="{00000000-0005-0000-0000-000010510000}"/>
    <cellStyle name="Normal 2 3 3 2 2 2 3 4 2 2" xfId="30624" xr:uid="{00000000-0005-0000-0000-000011510000}"/>
    <cellStyle name="Normal 2 3 3 2 2 2 3 4 3" xfId="22478" xr:uid="{00000000-0005-0000-0000-000012510000}"/>
    <cellStyle name="Normal 2 3 3 2 2 2 3 5" xfId="9029" xr:uid="{00000000-0005-0000-0000-000013510000}"/>
    <cellStyle name="Normal 2 3 3 2 2 2 3 5 2" xfId="25325" xr:uid="{00000000-0005-0000-0000-000014510000}"/>
    <cellStyle name="Normal 2 3 3 2 2 2 3 6" xfId="17179" xr:uid="{00000000-0005-0000-0000-000015510000}"/>
    <cellStyle name="Normal 2 3 3 2 2 2 4" xfId="1588" xr:uid="{00000000-0005-0000-0000-000016510000}"/>
    <cellStyle name="Normal 2 3 3 2 2 2 4 2" xfId="4207" xr:uid="{00000000-0005-0000-0000-000017510000}"/>
    <cellStyle name="Normal 2 3 3 2 2 2 4 2 2" xfId="12353" xr:uid="{00000000-0005-0000-0000-000018510000}"/>
    <cellStyle name="Normal 2 3 3 2 2 2 4 2 2 2" xfId="28649" xr:uid="{00000000-0005-0000-0000-000019510000}"/>
    <cellStyle name="Normal 2 3 3 2 2 2 4 2 3" xfId="20503" xr:uid="{00000000-0005-0000-0000-00001A510000}"/>
    <cellStyle name="Normal 2 3 3 2 2 2 4 3" xfId="6887" xr:uid="{00000000-0005-0000-0000-00001B510000}"/>
    <cellStyle name="Normal 2 3 3 2 2 2 4 3 2" xfId="15033" xr:uid="{00000000-0005-0000-0000-00001C510000}"/>
    <cellStyle name="Normal 2 3 3 2 2 2 4 3 2 2" xfId="31329" xr:uid="{00000000-0005-0000-0000-00001D510000}"/>
    <cellStyle name="Normal 2 3 3 2 2 2 4 3 3" xfId="23183" xr:uid="{00000000-0005-0000-0000-00001E510000}"/>
    <cellStyle name="Normal 2 3 3 2 2 2 4 4" xfId="9734" xr:uid="{00000000-0005-0000-0000-00001F510000}"/>
    <cellStyle name="Normal 2 3 3 2 2 2 4 4 2" xfId="26030" xr:uid="{00000000-0005-0000-0000-000020510000}"/>
    <cellStyle name="Normal 2 3 3 2 2 2 4 5" xfId="17884" xr:uid="{00000000-0005-0000-0000-000021510000}"/>
    <cellStyle name="Normal 2 3 3 2 2 2 5" xfId="2989" xr:uid="{00000000-0005-0000-0000-000022510000}"/>
    <cellStyle name="Normal 2 3 3 2 2 2 5 2" xfId="11135" xr:uid="{00000000-0005-0000-0000-000023510000}"/>
    <cellStyle name="Normal 2 3 3 2 2 2 5 2 2" xfId="27431" xr:uid="{00000000-0005-0000-0000-000024510000}"/>
    <cellStyle name="Normal 2 3 3 2 2 2 5 3" xfId="19285" xr:uid="{00000000-0005-0000-0000-000025510000}"/>
    <cellStyle name="Normal 2 3 3 2 2 2 6" xfId="5477" xr:uid="{00000000-0005-0000-0000-000026510000}"/>
    <cellStyle name="Normal 2 3 3 2 2 2 6 2" xfId="13623" xr:uid="{00000000-0005-0000-0000-000027510000}"/>
    <cellStyle name="Normal 2 3 3 2 2 2 6 2 2" xfId="29919" xr:uid="{00000000-0005-0000-0000-000028510000}"/>
    <cellStyle name="Normal 2 3 3 2 2 2 6 3" xfId="21773" xr:uid="{00000000-0005-0000-0000-000029510000}"/>
    <cellStyle name="Normal 2 3 3 2 2 2 7" xfId="8324" xr:uid="{00000000-0005-0000-0000-00002A510000}"/>
    <cellStyle name="Normal 2 3 3 2 2 2 7 2" xfId="24620" xr:uid="{00000000-0005-0000-0000-00002B510000}"/>
    <cellStyle name="Normal 2 3 3 2 2 2 8" xfId="16474" xr:uid="{00000000-0005-0000-0000-00002C510000}"/>
    <cellStyle name="Normal 2 3 3 2 2 3" xfId="252" xr:uid="{00000000-0005-0000-0000-00002D510000}"/>
    <cellStyle name="Normal 2 3 3 2 2 3 2" xfId="596" xr:uid="{00000000-0005-0000-0000-00002E510000}"/>
    <cellStyle name="Normal 2 3 3 2 2 3 2 2" xfId="1302" xr:uid="{00000000-0005-0000-0000-00002F510000}"/>
    <cellStyle name="Normal 2 3 3 2 2 3 2 2 2" xfId="2712" xr:uid="{00000000-0005-0000-0000-000030510000}"/>
    <cellStyle name="Normal 2 3 3 2 2 3 2 2 2 2" xfId="5186" xr:uid="{00000000-0005-0000-0000-000031510000}"/>
    <cellStyle name="Normal 2 3 3 2 2 3 2 2 2 2 2" xfId="13332" xr:uid="{00000000-0005-0000-0000-000032510000}"/>
    <cellStyle name="Normal 2 3 3 2 2 3 2 2 2 2 2 2" xfId="29628" xr:uid="{00000000-0005-0000-0000-000033510000}"/>
    <cellStyle name="Normal 2 3 3 2 2 3 2 2 2 2 3" xfId="21482" xr:uid="{00000000-0005-0000-0000-000034510000}"/>
    <cellStyle name="Normal 2 3 3 2 2 3 2 2 2 3" xfId="8011" xr:uid="{00000000-0005-0000-0000-000035510000}"/>
    <cellStyle name="Normal 2 3 3 2 2 3 2 2 2 3 2" xfId="16157" xr:uid="{00000000-0005-0000-0000-000036510000}"/>
    <cellStyle name="Normal 2 3 3 2 2 3 2 2 2 3 2 2" xfId="32453" xr:uid="{00000000-0005-0000-0000-000037510000}"/>
    <cellStyle name="Normal 2 3 3 2 2 3 2 2 2 3 3" xfId="24307" xr:uid="{00000000-0005-0000-0000-000038510000}"/>
    <cellStyle name="Normal 2 3 3 2 2 3 2 2 2 4" xfId="10858" xr:uid="{00000000-0005-0000-0000-000039510000}"/>
    <cellStyle name="Normal 2 3 3 2 2 3 2 2 2 4 2" xfId="27154" xr:uid="{00000000-0005-0000-0000-00003A510000}"/>
    <cellStyle name="Normal 2 3 3 2 2 3 2 2 2 5" xfId="19008" xr:uid="{00000000-0005-0000-0000-00003B510000}"/>
    <cellStyle name="Normal 2 3 3 2 2 3 2 2 3" xfId="3968" xr:uid="{00000000-0005-0000-0000-00003C510000}"/>
    <cellStyle name="Normal 2 3 3 2 2 3 2 2 3 2" xfId="12114" xr:uid="{00000000-0005-0000-0000-00003D510000}"/>
    <cellStyle name="Normal 2 3 3 2 2 3 2 2 3 2 2" xfId="28410" xr:uid="{00000000-0005-0000-0000-00003E510000}"/>
    <cellStyle name="Normal 2 3 3 2 2 3 2 2 3 3" xfId="20264" xr:uid="{00000000-0005-0000-0000-00003F510000}"/>
    <cellStyle name="Normal 2 3 3 2 2 3 2 2 4" xfId="6601" xr:uid="{00000000-0005-0000-0000-000040510000}"/>
    <cellStyle name="Normal 2 3 3 2 2 3 2 2 4 2" xfId="14747" xr:uid="{00000000-0005-0000-0000-000041510000}"/>
    <cellStyle name="Normal 2 3 3 2 2 3 2 2 4 2 2" xfId="31043" xr:uid="{00000000-0005-0000-0000-000042510000}"/>
    <cellStyle name="Normal 2 3 3 2 2 3 2 2 4 3" xfId="22897" xr:uid="{00000000-0005-0000-0000-000043510000}"/>
    <cellStyle name="Normal 2 3 3 2 2 3 2 2 5" xfId="9448" xr:uid="{00000000-0005-0000-0000-000044510000}"/>
    <cellStyle name="Normal 2 3 3 2 2 3 2 2 5 2" xfId="25744" xr:uid="{00000000-0005-0000-0000-000045510000}"/>
    <cellStyle name="Normal 2 3 3 2 2 3 2 2 6" xfId="17598" xr:uid="{00000000-0005-0000-0000-000046510000}"/>
    <cellStyle name="Normal 2 3 3 2 2 3 2 3" xfId="2007" xr:uid="{00000000-0005-0000-0000-000047510000}"/>
    <cellStyle name="Normal 2 3 3 2 2 3 2 3 2" xfId="4577" xr:uid="{00000000-0005-0000-0000-000048510000}"/>
    <cellStyle name="Normal 2 3 3 2 2 3 2 3 2 2" xfId="12723" xr:uid="{00000000-0005-0000-0000-000049510000}"/>
    <cellStyle name="Normal 2 3 3 2 2 3 2 3 2 2 2" xfId="29019" xr:uid="{00000000-0005-0000-0000-00004A510000}"/>
    <cellStyle name="Normal 2 3 3 2 2 3 2 3 2 3" xfId="20873" xr:uid="{00000000-0005-0000-0000-00004B510000}"/>
    <cellStyle name="Normal 2 3 3 2 2 3 2 3 3" xfId="7306" xr:uid="{00000000-0005-0000-0000-00004C510000}"/>
    <cellStyle name="Normal 2 3 3 2 2 3 2 3 3 2" xfId="15452" xr:uid="{00000000-0005-0000-0000-00004D510000}"/>
    <cellStyle name="Normal 2 3 3 2 2 3 2 3 3 2 2" xfId="31748" xr:uid="{00000000-0005-0000-0000-00004E510000}"/>
    <cellStyle name="Normal 2 3 3 2 2 3 2 3 3 3" xfId="23602" xr:uid="{00000000-0005-0000-0000-00004F510000}"/>
    <cellStyle name="Normal 2 3 3 2 2 3 2 3 4" xfId="10153" xr:uid="{00000000-0005-0000-0000-000050510000}"/>
    <cellStyle name="Normal 2 3 3 2 2 3 2 3 4 2" xfId="26449" xr:uid="{00000000-0005-0000-0000-000051510000}"/>
    <cellStyle name="Normal 2 3 3 2 2 3 2 3 5" xfId="18303" xr:uid="{00000000-0005-0000-0000-000052510000}"/>
    <cellStyle name="Normal 2 3 3 2 2 3 2 4" xfId="3359" xr:uid="{00000000-0005-0000-0000-000053510000}"/>
    <cellStyle name="Normal 2 3 3 2 2 3 2 4 2" xfId="11505" xr:uid="{00000000-0005-0000-0000-000054510000}"/>
    <cellStyle name="Normal 2 3 3 2 2 3 2 4 2 2" xfId="27801" xr:uid="{00000000-0005-0000-0000-000055510000}"/>
    <cellStyle name="Normal 2 3 3 2 2 3 2 4 3" xfId="19655" xr:uid="{00000000-0005-0000-0000-000056510000}"/>
    <cellStyle name="Normal 2 3 3 2 2 3 2 5" xfId="5896" xr:uid="{00000000-0005-0000-0000-000057510000}"/>
    <cellStyle name="Normal 2 3 3 2 2 3 2 5 2" xfId="14042" xr:uid="{00000000-0005-0000-0000-000058510000}"/>
    <cellStyle name="Normal 2 3 3 2 2 3 2 5 2 2" xfId="30338" xr:uid="{00000000-0005-0000-0000-000059510000}"/>
    <cellStyle name="Normal 2 3 3 2 2 3 2 5 3" xfId="22192" xr:uid="{00000000-0005-0000-0000-00005A510000}"/>
    <cellStyle name="Normal 2 3 3 2 2 3 2 6" xfId="8743" xr:uid="{00000000-0005-0000-0000-00005B510000}"/>
    <cellStyle name="Normal 2 3 3 2 2 3 2 6 2" xfId="25039" xr:uid="{00000000-0005-0000-0000-00005C510000}"/>
    <cellStyle name="Normal 2 3 3 2 2 3 2 7" xfId="16893" xr:uid="{00000000-0005-0000-0000-00005D510000}"/>
    <cellStyle name="Normal 2 3 3 2 2 3 3" xfId="958" xr:uid="{00000000-0005-0000-0000-00005E510000}"/>
    <cellStyle name="Normal 2 3 3 2 2 3 3 2" xfId="2368" xr:uid="{00000000-0005-0000-0000-00005F510000}"/>
    <cellStyle name="Normal 2 3 3 2 2 3 3 2 2" xfId="4890" xr:uid="{00000000-0005-0000-0000-000060510000}"/>
    <cellStyle name="Normal 2 3 3 2 2 3 3 2 2 2" xfId="13036" xr:uid="{00000000-0005-0000-0000-000061510000}"/>
    <cellStyle name="Normal 2 3 3 2 2 3 3 2 2 2 2" xfId="29332" xr:uid="{00000000-0005-0000-0000-000062510000}"/>
    <cellStyle name="Normal 2 3 3 2 2 3 3 2 2 3" xfId="21186" xr:uid="{00000000-0005-0000-0000-000063510000}"/>
    <cellStyle name="Normal 2 3 3 2 2 3 3 2 3" xfId="7667" xr:uid="{00000000-0005-0000-0000-000064510000}"/>
    <cellStyle name="Normal 2 3 3 2 2 3 3 2 3 2" xfId="15813" xr:uid="{00000000-0005-0000-0000-000065510000}"/>
    <cellStyle name="Normal 2 3 3 2 2 3 3 2 3 2 2" xfId="32109" xr:uid="{00000000-0005-0000-0000-000066510000}"/>
    <cellStyle name="Normal 2 3 3 2 2 3 3 2 3 3" xfId="23963" xr:uid="{00000000-0005-0000-0000-000067510000}"/>
    <cellStyle name="Normal 2 3 3 2 2 3 3 2 4" xfId="10514" xr:uid="{00000000-0005-0000-0000-000068510000}"/>
    <cellStyle name="Normal 2 3 3 2 2 3 3 2 4 2" xfId="26810" xr:uid="{00000000-0005-0000-0000-000069510000}"/>
    <cellStyle name="Normal 2 3 3 2 2 3 3 2 5" xfId="18664" xr:uid="{00000000-0005-0000-0000-00006A510000}"/>
    <cellStyle name="Normal 2 3 3 2 2 3 3 3" xfId="3672" xr:uid="{00000000-0005-0000-0000-00006B510000}"/>
    <cellStyle name="Normal 2 3 3 2 2 3 3 3 2" xfId="11818" xr:uid="{00000000-0005-0000-0000-00006C510000}"/>
    <cellStyle name="Normal 2 3 3 2 2 3 3 3 2 2" xfId="28114" xr:uid="{00000000-0005-0000-0000-00006D510000}"/>
    <cellStyle name="Normal 2 3 3 2 2 3 3 3 3" xfId="19968" xr:uid="{00000000-0005-0000-0000-00006E510000}"/>
    <cellStyle name="Normal 2 3 3 2 2 3 3 4" xfId="6257" xr:uid="{00000000-0005-0000-0000-00006F510000}"/>
    <cellStyle name="Normal 2 3 3 2 2 3 3 4 2" xfId="14403" xr:uid="{00000000-0005-0000-0000-000070510000}"/>
    <cellStyle name="Normal 2 3 3 2 2 3 3 4 2 2" xfId="30699" xr:uid="{00000000-0005-0000-0000-000071510000}"/>
    <cellStyle name="Normal 2 3 3 2 2 3 3 4 3" xfId="22553" xr:uid="{00000000-0005-0000-0000-000072510000}"/>
    <cellStyle name="Normal 2 3 3 2 2 3 3 5" xfId="9104" xr:uid="{00000000-0005-0000-0000-000073510000}"/>
    <cellStyle name="Normal 2 3 3 2 2 3 3 5 2" xfId="25400" xr:uid="{00000000-0005-0000-0000-000074510000}"/>
    <cellStyle name="Normal 2 3 3 2 2 3 3 6" xfId="17254" xr:uid="{00000000-0005-0000-0000-000075510000}"/>
    <cellStyle name="Normal 2 3 3 2 2 3 4" xfId="1663" xr:uid="{00000000-0005-0000-0000-000076510000}"/>
    <cellStyle name="Normal 2 3 3 2 2 3 4 2" xfId="4281" xr:uid="{00000000-0005-0000-0000-000077510000}"/>
    <cellStyle name="Normal 2 3 3 2 2 3 4 2 2" xfId="12427" xr:uid="{00000000-0005-0000-0000-000078510000}"/>
    <cellStyle name="Normal 2 3 3 2 2 3 4 2 2 2" xfId="28723" xr:uid="{00000000-0005-0000-0000-000079510000}"/>
    <cellStyle name="Normal 2 3 3 2 2 3 4 2 3" xfId="20577" xr:uid="{00000000-0005-0000-0000-00007A510000}"/>
    <cellStyle name="Normal 2 3 3 2 2 3 4 3" xfId="6962" xr:uid="{00000000-0005-0000-0000-00007B510000}"/>
    <cellStyle name="Normal 2 3 3 2 2 3 4 3 2" xfId="15108" xr:uid="{00000000-0005-0000-0000-00007C510000}"/>
    <cellStyle name="Normal 2 3 3 2 2 3 4 3 2 2" xfId="31404" xr:uid="{00000000-0005-0000-0000-00007D510000}"/>
    <cellStyle name="Normal 2 3 3 2 2 3 4 3 3" xfId="23258" xr:uid="{00000000-0005-0000-0000-00007E510000}"/>
    <cellStyle name="Normal 2 3 3 2 2 3 4 4" xfId="9809" xr:uid="{00000000-0005-0000-0000-00007F510000}"/>
    <cellStyle name="Normal 2 3 3 2 2 3 4 4 2" xfId="26105" xr:uid="{00000000-0005-0000-0000-000080510000}"/>
    <cellStyle name="Normal 2 3 3 2 2 3 4 5" xfId="17959" xr:uid="{00000000-0005-0000-0000-000081510000}"/>
    <cellStyle name="Normal 2 3 3 2 2 3 5" xfId="3063" xr:uid="{00000000-0005-0000-0000-000082510000}"/>
    <cellStyle name="Normal 2 3 3 2 2 3 5 2" xfId="11209" xr:uid="{00000000-0005-0000-0000-000083510000}"/>
    <cellStyle name="Normal 2 3 3 2 2 3 5 2 2" xfId="27505" xr:uid="{00000000-0005-0000-0000-000084510000}"/>
    <cellStyle name="Normal 2 3 3 2 2 3 5 3" xfId="19359" xr:uid="{00000000-0005-0000-0000-000085510000}"/>
    <cellStyle name="Normal 2 3 3 2 2 3 6" xfId="5552" xr:uid="{00000000-0005-0000-0000-000086510000}"/>
    <cellStyle name="Normal 2 3 3 2 2 3 6 2" xfId="13698" xr:uid="{00000000-0005-0000-0000-000087510000}"/>
    <cellStyle name="Normal 2 3 3 2 2 3 6 2 2" xfId="29994" xr:uid="{00000000-0005-0000-0000-000088510000}"/>
    <cellStyle name="Normal 2 3 3 2 2 3 6 3" xfId="21848" xr:uid="{00000000-0005-0000-0000-000089510000}"/>
    <cellStyle name="Normal 2 3 3 2 2 3 7" xfId="8399" xr:uid="{00000000-0005-0000-0000-00008A510000}"/>
    <cellStyle name="Normal 2 3 3 2 2 3 7 2" xfId="24695" xr:uid="{00000000-0005-0000-0000-00008B510000}"/>
    <cellStyle name="Normal 2 3 3 2 2 3 8" xfId="16549" xr:uid="{00000000-0005-0000-0000-00008C510000}"/>
    <cellStyle name="Normal 2 3 3 2 2 4" xfId="341" xr:uid="{00000000-0005-0000-0000-00008D510000}"/>
    <cellStyle name="Normal 2 3 3 2 2 4 2" xfId="685" xr:uid="{00000000-0005-0000-0000-00008E510000}"/>
    <cellStyle name="Normal 2 3 3 2 2 4 2 2" xfId="1391" xr:uid="{00000000-0005-0000-0000-00008F510000}"/>
    <cellStyle name="Normal 2 3 3 2 2 4 2 2 2" xfId="2801" xr:uid="{00000000-0005-0000-0000-000090510000}"/>
    <cellStyle name="Normal 2 3 3 2 2 4 2 2 2 2" xfId="5260" xr:uid="{00000000-0005-0000-0000-000091510000}"/>
    <cellStyle name="Normal 2 3 3 2 2 4 2 2 2 2 2" xfId="13406" xr:uid="{00000000-0005-0000-0000-000092510000}"/>
    <cellStyle name="Normal 2 3 3 2 2 4 2 2 2 2 2 2" xfId="29702" xr:uid="{00000000-0005-0000-0000-000093510000}"/>
    <cellStyle name="Normal 2 3 3 2 2 4 2 2 2 2 3" xfId="21556" xr:uid="{00000000-0005-0000-0000-000094510000}"/>
    <cellStyle name="Normal 2 3 3 2 2 4 2 2 2 3" xfId="8100" xr:uid="{00000000-0005-0000-0000-000095510000}"/>
    <cellStyle name="Normal 2 3 3 2 2 4 2 2 2 3 2" xfId="16246" xr:uid="{00000000-0005-0000-0000-000096510000}"/>
    <cellStyle name="Normal 2 3 3 2 2 4 2 2 2 3 2 2" xfId="32542" xr:uid="{00000000-0005-0000-0000-000097510000}"/>
    <cellStyle name="Normal 2 3 3 2 2 4 2 2 2 3 3" xfId="24396" xr:uid="{00000000-0005-0000-0000-000098510000}"/>
    <cellStyle name="Normal 2 3 3 2 2 4 2 2 2 4" xfId="10947" xr:uid="{00000000-0005-0000-0000-000099510000}"/>
    <cellStyle name="Normal 2 3 3 2 2 4 2 2 2 4 2" xfId="27243" xr:uid="{00000000-0005-0000-0000-00009A510000}"/>
    <cellStyle name="Normal 2 3 3 2 2 4 2 2 2 5" xfId="19097" xr:uid="{00000000-0005-0000-0000-00009B510000}"/>
    <cellStyle name="Normal 2 3 3 2 2 4 2 2 3" xfId="4042" xr:uid="{00000000-0005-0000-0000-00009C510000}"/>
    <cellStyle name="Normal 2 3 3 2 2 4 2 2 3 2" xfId="12188" xr:uid="{00000000-0005-0000-0000-00009D510000}"/>
    <cellStyle name="Normal 2 3 3 2 2 4 2 2 3 2 2" xfId="28484" xr:uid="{00000000-0005-0000-0000-00009E510000}"/>
    <cellStyle name="Normal 2 3 3 2 2 4 2 2 3 3" xfId="20338" xr:uid="{00000000-0005-0000-0000-00009F510000}"/>
    <cellStyle name="Normal 2 3 3 2 2 4 2 2 4" xfId="6690" xr:uid="{00000000-0005-0000-0000-0000A0510000}"/>
    <cellStyle name="Normal 2 3 3 2 2 4 2 2 4 2" xfId="14836" xr:uid="{00000000-0005-0000-0000-0000A1510000}"/>
    <cellStyle name="Normal 2 3 3 2 2 4 2 2 4 2 2" xfId="31132" xr:uid="{00000000-0005-0000-0000-0000A2510000}"/>
    <cellStyle name="Normal 2 3 3 2 2 4 2 2 4 3" xfId="22986" xr:uid="{00000000-0005-0000-0000-0000A3510000}"/>
    <cellStyle name="Normal 2 3 3 2 2 4 2 2 5" xfId="9537" xr:uid="{00000000-0005-0000-0000-0000A4510000}"/>
    <cellStyle name="Normal 2 3 3 2 2 4 2 2 5 2" xfId="25833" xr:uid="{00000000-0005-0000-0000-0000A5510000}"/>
    <cellStyle name="Normal 2 3 3 2 2 4 2 2 6" xfId="17687" xr:uid="{00000000-0005-0000-0000-0000A6510000}"/>
    <cellStyle name="Normal 2 3 3 2 2 4 2 3" xfId="2096" xr:uid="{00000000-0005-0000-0000-0000A7510000}"/>
    <cellStyle name="Normal 2 3 3 2 2 4 2 3 2" xfId="4651" xr:uid="{00000000-0005-0000-0000-0000A8510000}"/>
    <cellStyle name="Normal 2 3 3 2 2 4 2 3 2 2" xfId="12797" xr:uid="{00000000-0005-0000-0000-0000A9510000}"/>
    <cellStyle name="Normal 2 3 3 2 2 4 2 3 2 2 2" xfId="29093" xr:uid="{00000000-0005-0000-0000-0000AA510000}"/>
    <cellStyle name="Normal 2 3 3 2 2 4 2 3 2 3" xfId="20947" xr:uid="{00000000-0005-0000-0000-0000AB510000}"/>
    <cellStyle name="Normal 2 3 3 2 2 4 2 3 3" xfId="7395" xr:uid="{00000000-0005-0000-0000-0000AC510000}"/>
    <cellStyle name="Normal 2 3 3 2 2 4 2 3 3 2" xfId="15541" xr:uid="{00000000-0005-0000-0000-0000AD510000}"/>
    <cellStyle name="Normal 2 3 3 2 2 4 2 3 3 2 2" xfId="31837" xr:uid="{00000000-0005-0000-0000-0000AE510000}"/>
    <cellStyle name="Normal 2 3 3 2 2 4 2 3 3 3" xfId="23691" xr:uid="{00000000-0005-0000-0000-0000AF510000}"/>
    <cellStyle name="Normal 2 3 3 2 2 4 2 3 4" xfId="10242" xr:uid="{00000000-0005-0000-0000-0000B0510000}"/>
    <cellStyle name="Normal 2 3 3 2 2 4 2 3 4 2" xfId="26538" xr:uid="{00000000-0005-0000-0000-0000B1510000}"/>
    <cellStyle name="Normal 2 3 3 2 2 4 2 3 5" xfId="18392" xr:uid="{00000000-0005-0000-0000-0000B2510000}"/>
    <cellStyle name="Normal 2 3 3 2 2 4 2 4" xfId="3433" xr:uid="{00000000-0005-0000-0000-0000B3510000}"/>
    <cellStyle name="Normal 2 3 3 2 2 4 2 4 2" xfId="11579" xr:uid="{00000000-0005-0000-0000-0000B4510000}"/>
    <cellStyle name="Normal 2 3 3 2 2 4 2 4 2 2" xfId="27875" xr:uid="{00000000-0005-0000-0000-0000B5510000}"/>
    <cellStyle name="Normal 2 3 3 2 2 4 2 4 3" xfId="19729" xr:uid="{00000000-0005-0000-0000-0000B6510000}"/>
    <cellStyle name="Normal 2 3 3 2 2 4 2 5" xfId="5985" xr:uid="{00000000-0005-0000-0000-0000B7510000}"/>
    <cellStyle name="Normal 2 3 3 2 2 4 2 5 2" xfId="14131" xr:uid="{00000000-0005-0000-0000-0000B8510000}"/>
    <cellStyle name="Normal 2 3 3 2 2 4 2 5 2 2" xfId="30427" xr:uid="{00000000-0005-0000-0000-0000B9510000}"/>
    <cellStyle name="Normal 2 3 3 2 2 4 2 5 3" xfId="22281" xr:uid="{00000000-0005-0000-0000-0000BA510000}"/>
    <cellStyle name="Normal 2 3 3 2 2 4 2 6" xfId="8832" xr:uid="{00000000-0005-0000-0000-0000BB510000}"/>
    <cellStyle name="Normal 2 3 3 2 2 4 2 6 2" xfId="25128" xr:uid="{00000000-0005-0000-0000-0000BC510000}"/>
    <cellStyle name="Normal 2 3 3 2 2 4 2 7" xfId="16982" xr:uid="{00000000-0005-0000-0000-0000BD510000}"/>
    <cellStyle name="Normal 2 3 3 2 2 4 3" xfId="1047" xr:uid="{00000000-0005-0000-0000-0000BE510000}"/>
    <cellStyle name="Normal 2 3 3 2 2 4 3 2" xfId="2457" xr:uid="{00000000-0005-0000-0000-0000BF510000}"/>
    <cellStyle name="Normal 2 3 3 2 2 4 3 2 2" xfId="4964" xr:uid="{00000000-0005-0000-0000-0000C0510000}"/>
    <cellStyle name="Normal 2 3 3 2 2 4 3 2 2 2" xfId="13110" xr:uid="{00000000-0005-0000-0000-0000C1510000}"/>
    <cellStyle name="Normal 2 3 3 2 2 4 3 2 2 2 2" xfId="29406" xr:uid="{00000000-0005-0000-0000-0000C2510000}"/>
    <cellStyle name="Normal 2 3 3 2 2 4 3 2 2 3" xfId="21260" xr:uid="{00000000-0005-0000-0000-0000C3510000}"/>
    <cellStyle name="Normal 2 3 3 2 2 4 3 2 3" xfId="7756" xr:uid="{00000000-0005-0000-0000-0000C4510000}"/>
    <cellStyle name="Normal 2 3 3 2 2 4 3 2 3 2" xfId="15902" xr:uid="{00000000-0005-0000-0000-0000C5510000}"/>
    <cellStyle name="Normal 2 3 3 2 2 4 3 2 3 2 2" xfId="32198" xr:uid="{00000000-0005-0000-0000-0000C6510000}"/>
    <cellStyle name="Normal 2 3 3 2 2 4 3 2 3 3" xfId="24052" xr:uid="{00000000-0005-0000-0000-0000C7510000}"/>
    <cellStyle name="Normal 2 3 3 2 2 4 3 2 4" xfId="10603" xr:uid="{00000000-0005-0000-0000-0000C8510000}"/>
    <cellStyle name="Normal 2 3 3 2 2 4 3 2 4 2" xfId="26899" xr:uid="{00000000-0005-0000-0000-0000C9510000}"/>
    <cellStyle name="Normal 2 3 3 2 2 4 3 2 5" xfId="18753" xr:uid="{00000000-0005-0000-0000-0000CA510000}"/>
    <cellStyle name="Normal 2 3 3 2 2 4 3 3" xfId="3746" xr:uid="{00000000-0005-0000-0000-0000CB510000}"/>
    <cellStyle name="Normal 2 3 3 2 2 4 3 3 2" xfId="11892" xr:uid="{00000000-0005-0000-0000-0000CC510000}"/>
    <cellStyle name="Normal 2 3 3 2 2 4 3 3 2 2" xfId="28188" xr:uid="{00000000-0005-0000-0000-0000CD510000}"/>
    <cellStyle name="Normal 2 3 3 2 2 4 3 3 3" xfId="20042" xr:uid="{00000000-0005-0000-0000-0000CE510000}"/>
    <cellStyle name="Normal 2 3 3 2 2 4 3 4" xfId="6346" xr:uid="{00000000-0005-0000-0000-0000CF510000}"/>
    <cellStyle name="Normal 2 3 3 2 2 4 3 4 2" xfId="14492" xr:uid="{00000000-0005-0000-0000-0000D0510000}"/>
    <cellStyle name="Normal 2 3 3 2 2 4 3 4 2 2" xfId="30788" xr:uid="{00000000-0005-0000-0000-0000D1510000}"/>
    <cellStyle name="Normal 2 3 3 2 2 4 3 4 3" xfId="22642" xr:uid="{00000000-0005-0000-0000-0000D2510000}"/>
    <cellStyle name="Normal 2 3 3 2 2 4 3 5" xfId="9193" xr:uid="{00000000-0005-0000-0000-0000D3510000}"/>
    <cellStyle name="Normal 2 3 3 2 2 4 3 5 2" xfId="25489" xr:uid="{00000000-0005-0000-0000-0000D4510000}"/>
    <cellStyle name="Normal 2 3 3 2 2 4 3 6" xfId="17343" xr:uid="{00000000-0005-0000-0000-0000D5510000}"/>
    <cellStyle name="Normal 2 3 3 2 2 4 4" xfId="1752" xr:uid="{00000000-0005-0000-0000-0000D6510000}"/>
    <cellStyle name="Normal 2 3 3 2 2 4 4 2" xfId="4355" xr:uid="{00000000-0005-0000-0000-0000D7510000}"/>
    <cellStyle name="Normal 2 3 3 2 2 4 4 2 2" xfId="12501" xr:uid="{00000000-0005-0000-0000-0000D8510000}"/>
    <cellStyle name="Normal 2 3 3 2 2 4 4 2 2 2" xfId="28797" xr:uid="{00000000-0005-0000-0000-0000D9510000}"/>
    <cellStyle name="Normal 2 3 3 2 2 4 4 2 3" xfId="20651" xr:uid="{00000000-0005-0000-0000-0000DA510000}"/>
    <cellStyle name="Normal 2 3 3 2 2 4 4 3" xfId="7051" xr:uid="{00000000-0005-0000-0000-0000DB510000}"/>
    <cellStyle name="Normal 2 3 3 2 2 4 4 3 2" xfId="15197" xr:uid="{00000000-0005-0000-0000-0000DC510000}"/>
    <cellStyle name="Normal 2 3 3 2 2 4 4 3 2 2" xfId="31493" xr:uid="{00000000-0005-0000-0000-0000DD510000}"/>
    <cellStyle name="Normal 2 3 3 2 2 4 4 3 3" xfId="23347" xr:uid="{00000000-0005-0000-0000-0000DE510000}"/>
    <cellStyle name="Normal 2 3 3 2 2 4 4 4" xfId="9898" xr:uid="{00000000-0005-0000-0000-0000DF510000}"/>
    <cellStyle name="Normal 2 3 3 2 2 4 4 4 2" xfId="26194" xr:uid="{00000000-0005-0000-0000-0000E0510000}"/>
    <cellStyle name="Normal 2 3 3 2 2 4 4 5" xfId="18048" xr:uid="{00000000-0005-0000-0000-0000E1510000}"/>
    <cellStyle name="Normal 2 3 3 2 2 4 5" xfId="3137" xr:uid="{00000000-0005-0000-0000-0000E2510000}"/>
    <cellStyle name="Normal 2 3 3 2 2 4 5 2" xfId="11283" xr:uid="{00000000-0005-0000-0000-0000E3510000}"/>
    <cellStyle name="Normal 2 3 3 2 2 4 5 2 2" xfId="27579" xr:uid="{00000000-0005-0000-0000-0000E4510000}"/>
    <cellStyle name="Normal 2 3 3 2 2 4 5 3" xfId="19433" xr:uid="{00000000-0005-0000-0000-0000E5510000}"/>
    <cellStyle name="Normal 2 3 3 2 2 4 6" xfId="5641" xr:uid="{00000000-0005-0000-0000-0000E6510000}"/>
    <cellStyle name="Normal 2 3 3 2 2 4 6 2" xfId="13787" xr:uid="{00000000-0005-0000-0000-0000E7510000}"/>
    <cellStyle name="Normal 2 3 3 2 2 4 6 2 2" xfId="30083" xr:uid="{00000000-0005-0000-0000-0000E8510000}"/>
    <cellStyle name="Normal 2 3 3 2 2 4 6 3" xfId="21937" xr:uid="{00000000-0005-0000-0000-0000E9510000}"/>
    <cellStyle name="Normal 2 3 3 2 2 4 7" xfId="8488" xr:uid="{00000000-0005-0000-0000-0000EA510000}"/>
    <cellStyle name="Normal 2 3 3 2 2 4 7 2" xfId="24784" xr:uid="{00000000-0005-0000-0000-0000EB510000}"/>
    <cellStyle name="Normal 2 3 3 2 2 4 8" xfId="16638" xr:uid="{00000000-0005-0000-0000-0000EC510000}"/>
    <cellStyle name="Normal 2 3 3 2 2 5" xfId="431" xr:uid="{00000000-0005-0000-0000-0000ED510000}"/>
    <cellStyle name="Normal 2 3 3 2 2 5 2" xfId="1137" xr:uid="{00000000-0005-0000-0000-0000EE510000}"/>
    <cellStyle name="Normal 2 3 3 2 2 5 2 2" xfId="2547" xr:uid="{00000000-0005-0000-0000-0000EF510000}"/>
    <cellStyle name="Normal 2 3 3 2 2 5 2 2 2" xfId="5038" xr:uid="{00000000-0005-0000-0000-0000F0510000}"/>
    <cellStyle name="Normal 2 3 3 2 2 5 2 2 2 2" xfId="13184" xr:uid="{00000000-0005-0000-0000-0000F1510000}"/>
    <cellStyle name="Normal 2 3 3 2 2 5 2 2 2 2 2" xfId="29480" xr:uid="{00000000-0005-0000-0000-0000F2510000}"/>
    <cellStyle name="Normal 2 3 3 2 2 5 2 2 2 3" xfId="21334" xr:uid="{00000000-0005-0000-0000-0000F3510000}"/>
    <cellStyle name="Normal 2 3 3 2 2 5 2 2 3" xfId="7846" xr:uid="{00000000-0005-0000-0000-0000F4510000}"/>
    <cellStyle name="Normal 2 3 3 2 2 5 2 2 3 2" xfId="15992" xr:uid="{00000000-0005-0000-0000-0000F5510000}"/>
    <cellStyle name="Normal 2 3 3 2 2 5 2 2 3 2 2" xfId="32288" xr:uid="{00000000-0005-0000-0000-0000F6510000}"/>
    <cellStyle name="Normal 2 3 3 2 2 5 2 2 3 3" xfId="24142" xr:uid="{00000000-0005-0000-0000-0000F7510000}"/>
    <cellStyle name="Normal 2 3 3 2 2 5 2 2 4" xfId="10693" xr:uid="{00000000-0005-0000-0000-0000F8510000}"/>
    <cellStyle name="Normal 2 3 3 2 2 5 2 2 4 2" xfId="26989" xr:uid="{00000000-0005-0000-0000-0000F9510000}"/>
    <cellStyle name="Normal 2 3 3 2 2 5 2 2 5" xfId="18843" xr:uid="{00000000-0005-0000-0000-0000FA510000}"/>
    <cellStyle name="Normal 2 3 3 2 2 5 2 3" xfId="3820" xr:uid="{00000000-0005-0000-0000-0000FB510000}"/>
    <cellStyle name="Normal 2 3 3 2 2 5 2 3 2" xfId="11966" xr:uid="{00000000-0005-0000-0000-0000FC510000}"/>
    <cellStyle name="Normal 2 3 3 2 2 5 2 3 2 2" xfId="28262" xr:uid="{00000000-0005-0000-0000-0000FD510000}"/>
    <cellStyle name="Normal 2 3 3 2 2 5 2 3 3" xfId="20116" xr:uid="{00000000-0005-0000-0000-0000FE510000}"/>
    <cellStyle name="Normal 2 3 3 2 2 5 2 4" xfId="6436" xr:uid="{00000000-0005-0000-0000-0000FF510000}"/>
    <cellStyle name="Normal 2 3 3 2 2 5 2 4 2" xfId="14582" xr:uid="{00000000-0005-0000-0000-000000520000}"/>
    <cellStyle name="Normal 2 3 3 2 2 5 2 4 2 2" xfId="30878" xr:uid="{00000000-0005-0000-0000-000001520000}"/>
    <cellStyle name="Normal 2 3 3 2 2 5 2 4 3" xfId="22732" xr:uid="{00000000-0005-0000-0000-000002520000}"/>
    <cellStyle name="Normal 2 3 3 2 2 5 2 5" xfId="9283" xr:uid="{00000000-0005-0000-0000-000003520000}"/>
    <cellStyle name="Normal 2 3 3 2 2 5 2 5 2" xfId="25579" xr:uid="{00000000-0005-0000-0000-000004520000}"/>
    <cellStyle name="Normal 2 3 3 2 2 5 2 6" xfId="17433" xr:uid="{00000000-0005-0000-0000-000005520000}"/>
    <cellStyle name="Normal 2 3 3 2 2 5 3" xfId="1842" xr:uid="{00000000-0005-0000-0000-000006520000}"/>
    <cellStyle name="Normal 2 3 3 2 2 5 3 2" xfId="4429" xr:uid="{00000000-0005-0000-0000-000007520000}"/>
    <cellStyle name="Normal 2 3 3 2 2 5 3 2 2" xfId="12575" xr:uid="{00000000-0005-0000-0000-000008520000}"/>
    <cellStyle name="Normal 2 3 3 2 2 5 3 2 2 2" xfId="28871" xr:uid="{00000000-0005-0000-0000-000009520000}"/>
    <cellStyle name="Normal 2 3 3 2 2 5 3 2 3" xfId="20725" xr:uid="{00000000-0005-0000-0000-00000A520000}"/>
    <cellStyle name="Normal 2 3 3 2 2 5 3 3" xfId="7141" xr:uid="{00000000-0005-0000-0000-00000B520000}"/>
    <cellStyle name="Normal 2 3 3 2 2 5 3 3 2" xfId="15287" xr:uid="{00000000-0005-0000-0000-00000C520000}"/>
    <cellStyle name="Normal 2 3 3 2 2 5 3 3 2 2" xfId="31583" xr:uid="{00000000-0005-0000-0000-00000D520000}"/>
    <cellStyle name="Normal 2 3 3 2 2 5 3 3 3" xfId="23437" xr:uid="{00000000-0005-0000-0000-00000E520000}"/>
    <cellStyle name="Normal 2 3 3 2 2 5 3 4" xfId="9988" xr:uid="{00000000-0005-0000-0000-00000F520000}"/>
    <cellStyle name="Normal 2 3 3 2 2 5 3 4 2" xfId="26284" xr:uid="{00000000-0005-0000-0000-000010520000}"/>
    <cellStyle name="Normal 2 3 3 2 2 5 3 5" xfId="18138" xr:uid="{00000000-0005-0000-0000-000011520000}"/>
    <cellStyle name="Normal 2 3 3 2 2 5 4" xfId="3211" xr:uid="{00000000-0005-0000-0000-000012520000}"/>
    <cellStyle name="Normal 2 3 3 2 2 5 4 2" xfId="11357" xr:uid="{00000000-0005-0000-0000-000013520000}"/>
    <cellStyle name="Normal 2 3 3 2 2 5 4 2 2" xfId="27653" xr:uid="{00000000-0005-0000-0000-000014520000}"/>
    <cellStyle name="Normal 2 3 3 2 2 5 4 3" xfId="19507" xr:uid="{00000000-0005-0000-0000-000015520000}"/>
    <cellStyle name="Normal 2 3 3 2 2 5 5" xfId="5731" xr:uid="{00000000-0005-0000-0000-000016520000}"/>
    <cellStyle name="Normal 2 3 3 2 2 5 5 2" xfId="13877" xr:uid="{00000000-0005-0000-0000-000017520000}"/>
    <cellStyle name="Normal 2 3 3 2 2 5 5 2 2" xfId="30173" xr:uid="{00000000-0005-0000-0000-000018520000}"/>
    <cellStyle name="Normal 2 3 3 2 2 5 5 3" xfId="22027" xr:uid="{00000000-0005-0000-0000-000019520000}"/>
    <cellStyle name="Normal 2 3 3 2 2 5 6" xfId="8578" xr:uid="{00000000-0005-0000-0000-00001A520000}"/>
    <cellStyle name="Normal 2 3 3 2 2 5 6 2" xfId="24874" xr:uid="{00000000-0005-0000-0000-00001B520000}"/>
    <cellStyle name="Normal 2 3 3 2 2 5 7" xfId="16728" xr:uid="{00000000-0005-0000-0000-00001C520000}"/>
    <cellStyle name="Normal 2 3 3 2 2 6" xfId="793" xr:uid="{00000000-0005-0000-0000-00001D520000}"/>
    <cellStyle name="Normal 2 3 3 2 2 6 2" xfId="2203" xr:uid="{00000000-0005-0000-0000-00001E520000}"/>
    <cellStyle name="Normal 2 3 3 2 2 6 2 2" xfId="4742" xr:uid="{00000000-0005-0000-0000-00001F520000}"/>
    <cellStyle name="Normal 2 3 3 2 2 6 2 2 2" xfId="12888" xr:uid="{00000000-0005-0000-0000-000020520000}"/>
    <cellStyle name="Normal 2 3 3 2 2 6 2 2 2 2" xfId="29184" xr:uid="{00000000-0005-0000-0000-000021520000}"/>
    <cellStyle name="Normal 2 3 3 2 2 6 2 2 3" xfId="21038" xr:uid="{00000000-0005-0000-0000-000022520000}"/>
    <cellStyle name="Normal 2 3 3 2 2 6 2 3" xfId="7502" xr:uid="{00000000-0005-0000-0000-000023520000}"/>
    <cellStyle name="Normal 2 3 3 2 2 6 2 3 2" xfId="15648" xr:uid="{00000000-0005-0000-0000-000024520000}"/>
    <cellStyle name="Normal 2 3 3 2 2 6 2 3 2 2" xfId="31944" xr:uid="{00000000-0005-0000-0000-000025520000}"/>
    <cellStyle name="Normal 2 3 3 2 2 6 2 3 3" xfId="23798" xr:uid="{00000000-0005-0000-0000-000026520000}"/>
    <cellStyle name="Normal 2 3 3 2 2 6 2 4" xfId="10349" xr:uid="{00000000-0005-0000-0000-000027520000}"/>
    <cellStyle name="Normal 2 3 3 2 2 6 2 4 2" xfId="26645" xr:uid="{00000000-0005-0000-0000-000028520000}"/>
    <cellStyle name="Normal 2 3 3 2 2 6 2 5" xfId="18499" xr:uid="{00000000-0005-0000-0000-000029520000}"/>
    <cellStyle name="Normal 2 3 3 2 2 6 3" xfId="3524" xr:uid="{00000000-0005-0000-0000-00002A520000}"/>
    <cellStyle name="Normal 2 3 3 2 2 6 3 2" xfId="11670" xr:uid="{00000000-0005-0000-0000-00002B520000}"/>
    <cellStyle name="Normal 2 3 3 2 2 6 3 2 2" xfId="27966" xr:uid="{00000000-0005-0000-0000-00002C520000}"/>
    <cellStyle name="Normal 2 3 3 2 2 6 3 3" xfId="19820" xr:uid="{00000000-0005-0000-0000-00002D520000}"/>
    <cellStyle name="Normal 2 3 3 2 2 6 4" xfId="6092" xr:uid="{00000000-0005-0000-0000-00002E520000}"/>
    <cellStyle name="Normal 2 3 3 2 2 6 4 2" xfId="14238" xr:uid="{00000000-0005-0000-0000-00002F520000}"/>
    <cellStyle name="Normal 2 3 3 2 2 6 4 2 2" xfId="30534" xr:uid="{00000000-0005-0000-0000-000030520000}"/>
    <cellStyle name="Normal 2 3 3 2 2 6 4 3" xfId="22388" xr:uid="{00000000-0005-0000-0000-000031520000}"/>
    <cellStyle name="Normal 2 3 3 2 2 6 5" xfId="8939" xr:uid="{00000000-0005-0000-0000-000032520000}"/>
    <cellStyle name="Normal 2 3 3 2 2 6 5 2" xfId="25235" xr:uid="{00000000-0005-0000-0000-000033520000}"/>
    <cellStyle name="Normal 2 3 3 2 2 6 6" xfId="17089" xr:uid="{00000000-0005-0000-0000-000034520000}"/>
    <cellStyle name="Normal 2 3 3 2 2 7" xfId="1498" xr:uid="{00000000-0005-0000-0000-000035520000}"/>
    <cellStyle name="Normal 2 3 3 2 2 7 2" xfId="4133" xr:uid="{00000000-0005-0000-0000-000036520000}"/>
    <cellStyle name="Normal 2 3 3 2 2 7 2 2" xfId="12279" xr:uid="{00000000-0005-0000-0000-000037520000}"/>
    <cellStyle name="Normal 2 3 3 2 2 7 2 2 2" xfId="28575" xr:uid="{00000000-0005-0000-0000-000038520000}"/>
    <cellStyle name="Normal 2 3 3 2 2 7 2 3" xfId="20429" xr:uid="{00000000-0005-0000-0000-000039520000}"/>
    <cellStyle name="Normal 2 3 3 2 2 7 3" xfId="6797" xr:uid="{00000000-0005-0000-0000-00003A520000}"/>
    <cellStyle name="Normal 2 3 3 2 2 7 3 2" xfId="14943" xr:uid="{00000000-0005-0000-0000-00003B520000}"/>
    <cellStyle name="Normal 2 3 3 2 2 7 3 2 2" xfId="31239" xr:uid="{00000000-0005-0000-0000-00003C520000}"/>
    <cellStyle name="Normal 2 3 3 2 2 7 3 3" xfId="23093" xr:uid="{00000000-0005-0000-0000-00003D520000}"/>
    <cellStyle name="Normal 2 3 3 2 2 7 4" xfId="9644" xr:uid="{00000000-0005-0000-0000-00003E520000}"/>
    <cellStyle name="Normal 2 3 3 2 2 7 4 2" xfId="25940" xr:uid="{00000000-0005-0000-0000-00003F520000}"/>
    <cellStyle name="Normal 2 3 3 2 2 7 5" xfId="17794" xr:uid="{00000000-0005-0000-0000-000040520000}"/>
    <cellStyle name="Normal 2 3 3 2 2 8" xfId="2915" xr:uid="{00000000-0005-0000-0000-000041520000}"/>
    <cellStyle name="Normal 2 3 3 2 2 8 2" xfId="11061" xr:uid="{00000000-0005-0000-0000-000042520000}"/>
    <cellStyle name="Normal 2 3 3 2 2 8 2 2" xfId="27357" xr:uid="{00000000-0005-0000-0000-000043520000}"/>
    <cellStyle name="Normal 2 3 3 2 2 8 3" xfId="19211" xr:uid="{00000000-0005-0000-0000-000044520000}"/>
    <cellStyle name="Normal 2 3 3 2 2 9" xfId="5387" xr:uid="{00000000-0005-0000-0000-000045520000}"/>
    <cellStyle name="Normal 2 3 3 2 2 9 2" xfId="13533" xr:uid="{00000000-0005-0000-0000-000046520000}"/>
    <cellStyle name="Normal 2 3 3 2 2 9 2 2" xfId="29829" xr:uid="{00000000-0005-0000-0000-000047520000}"/>
    <cellStyle name="Normal 2 3 3 2 2 9 3" xfId="21683" xr:uid="{00000000-0005-0000-0000-000048520000}"/>
    <cellStyle name="Normal 2 3 3 2 3" xfId="133" xr:uid="{00000000-0005-0000-0000-000049520000}"/>
    <cellStyle name="Normal 2 3 3 2 3 2" xfId="477" xr:uid="{00000000-0005-0000-0000-00004A520000}"/>
    <cellStyle name="Normal 2 3 3 2 3 2 2" xfId="1183" xr:uid="{00000000-0005-0000-0000-00004B520000}"/>
    <cellStyle name="Normal 2 3 3 2 3 2 2 2" xfId="2593" xr:uid="{00000000-0005-0000-0000-00004C520000}"/>
    <cellStyle name="Normal 2 3 3 2 3 2 2 2 2" xfId="5076" xr:uid="{00000000-0005-0000-0000-00004D520000}"/>
    <cellStyle name="Normal 2 3 3 2 3 2 2 2 2 2" xfId="13222" xr:uid="{00000000-0005-0000-0000-00004E520000}"/>
    <cellStyle name="Normal 2 3 3 2 3 2 2 2 2 2 2" xfId="29518" xr:uid="{00000000-0005-0000-0000-00004F520000}"/>
    <cellStyle name="Normal 2 3 3 2 3 2 2 2 2 3" xfId="21372" xr:uid="{00000000-0005-0000-0000-000050520000}"/>
    <cellStyle name="Normal 2 3 3 2 3 2 2 2 3" xfId="7892" xr:uid="{00000000-0005-0000-0000-000051520000}"/>
    <cellStyle name="Normal 2 3 3 2 3 2 2 2 3 2" xfId="16038" xr:uid="{00000000-0005-0000-0000-000052520000}"/>
    <cellStyle name="Normal 2 3 3 2 3 2 2 2 3 2 2" xfId="32334" xr:uid="{00000000-0005-0000-0000-000053520000}"/>
    <cellStyle name="Normal 2 3 3 2 3 2 2 2 3 3" xfId="24188" xr:uid="{00000000-0005-0000-0000-000054520000}"/>
    <cellStyle name="Normal 2 3 3 2 3 2 2 2 4" xfId="10739" xr:uid="{00000000-0005-0000-0000-000055520000}"/>
    <cellStyle name="Normal 2 3 3 2 3 2 2 2 4 2" xfId="27035" xr:uid="{00000000-0005-0000-0000-000056520000}"/>
    <cellStyle name="Normal 2 3 3 2 3 2 2 2 5" xfId="18889" xr:uid="{00000000-0005-0000-0000-000057520000}"/>
    <cellStyle name="Normal 2 3 3 2 3 2 2 3" xfId="3858" xr:uid="{00000000-0005-0000-0000-000058520000}"/>
    <cellStyle name="Normal 2 3 3 2 3 2 2 3 2" xfId="12004" xr:uid="{00000000-0005-0000-0000-000059520000}"/>
    <cellStyle name="Normal 2 3 3 2 3 2 2 3 2 2" xfId="28300" xr:uid="{00000000-0005-0000-0000-00005A520000}"/>
    <cellStyle name="Normal 2 3 3 2 3 2 2 3 3" xfId="20154" xr:uid="{00000000-0005-0000-0000-00005B520000}"/>
    <cellStyle name="Normal 2 3 3 2 3 2 2 4" xfId="6482" xr:uid="{00000000-0005-0000-0000-00005C520000}"/>
    <cellStyle name="Normal 2 3 3 2 3 2 2 4 2" xfId="14628" xr:uid="{00000000-0005-0000-0000-00005D520000}"/>
    <cellStyle name="Normal 2 3 3 2 3 2 2 4 2 2" xfId="30924" xr:uid="{00000000-0005-0000-0000-00005E520000}"/>
    <cellStyle name="Normal 2 3 3 2 3 2 2 4 3" xfId="22778" xr:uid="{00000000-0005-0000-0000-00005F520000}"/>
    <cellStyle name="Normal 2 3 3 2 3 2 2 5" xfId="9329" xr:uid="{00000000-0005-0000-0000-000060520000}"/>
    <cellStyle name="Normal 2 3 3 2 3 2 2 5 2" xfId="25625" xr:uid="{00000000-0005-0000-0000-000061520000}"/>
    <cellStyle name="Normal 2 3 3 2 3 2 2 6" xfId="17479" xr:uid="{00000000-0005-0000-0000-000062520000}"/>
    <cellStyle name="Normal 2 3 3 2 3 2 3" xfId="1888" xr:uid="{00000000-0005-0000-0000-000063520000}"/>
    <cellStyle name="Normal 2 3 3 2 3 2 3 2" xfId="4467" xr:uid="{00000000-0005-0000-0000-000064520000}"/>
    <cellStyle name="Normal 2 3 3 2 3 2 3 2 2" xfId="12613" xr:uid="{00000000-0005-0000-0000-000065520000}"/>
    <cellStyle name="Normal 2 3 3 2 3 2 3 2 2 2" xfId="28909" xr:uid="{00000000-0005-0000-0000-000066520000}"/>
    <cellStyle name="Normal 2 3 3 2 3 2 3 2 3" xfId="20763" xr:uid="{00000000-0005-0000-0000-000067520000}"/>
    <cellStyle name="Normal 2 3 3 2 3 2 3 3" xfId="7187" xr:uid="{00000000-0005-0000-0000-000068520000}"/>
    <cellStyle name="Normal 2 3 3 2 3 2 3 3 2" xfId="15333" xr:uid="{00000000-0005-0000-0000-000069520000}"/>
    <cellStyle name="Normal 2 3 3 2 3 2 3 3 2 2" xfId="31629" xr:uid="{00000000-0005-0000-0000-00006A520000}"/>
    <cellStyle name="Normal 2 3 3 2 3 2 3 3 3" xfId="23483" xr:uid="{00000000-0005-0000-0000-00006B520000}"/>
    <cellStyle name="Normal 2 3 3 2 3 2 3 4" xfId="10034" xr:uid="{00000000-0005-0000-0000-00006C520000}"/>
    <cellStyle name="Normal 2 3 3 2 3 2 3 4 2" xfId="26330" xr:uid="{00000000-0005-0000-0000-00006D520000}"/>
    <cellStyle name="Normal 2 3 3 2 3 2 3 5" xfId="18184" xr:uid="{00000000-0005-0000-0000-00006E520000}"/>
    <cellStyle name="Normal 2 3 3 2 3 2 4" xfId="3249" xr:uid="{00000000-0005-0000-0000-00006F520000}"/>
    <cellStyle name="Normal 2 3 3 2 3 2 4 2" xfId="11395" xr:uid="{00000000-0005-0000-0000-000070520000}"/>
    <cellStyle name="Normal 2 3 3 2 3 2 4 2 2" xfId="27691" xr:uid="{00000000-0005-0000-0000-000071520000}"/>
    <cellStyle name="Normal 2 3 3 2 3 2 4 3" xfId="19545" xr:uid="{00000000-0005-0000-0000-000072520000}"/>
    <cellStyle name="Normal 2 3 3 2 3 2 5" xfId="5777" xr:uid="{00000000-0005-0000-0000-000073520000}"/>
    <cellStyle name="Normal 2 3 3 2 3 2 5 2" xfId="13923" xr:uid="{00000000-0005-0000-0000-000074520000}"/>
    <cellStyle name="Normal 2 3 3 2 3 2 5 2 2" xfId="30219" xr:uid="{00000000-0005-0000-0000-000075520000}"/>
    <cellStyle name="Normal 2 3 3 2 3 2 5 3" xfId="22073" xr:uid="{00000000-0005-0000-0000-000076520000}"/>
    <cellStyle name="Normal 2 3 3 2 3 2 6" xfId="8624" xr:uid="{00000000-0005-0000-0000-000077520000}"/>
    <cellStyle name="Normal 2 3 3 2 3 2 6 2" xfId="24920" xr:uid="{00000000-0005-0000-0000-000078520000}"/>
    <cellStyle name="Normal 2 3 3 2 3 2 7" xfId="16774" xr:uid="{00000000-0005-0000-0000-000079520000}"/>
    <cellStyle name="Normal 2 3 3 2 3 3" xfId="839" xr:uid="{00000000-0005-0000-0000-00007A520000}"/>
    <cellStyle name="Normal 2 3 3 2 3 3 2" xfId="2249" xr:uid="{00000000-0005-0000-0000-00007B520000}"/>
    <cellStyle name="Normal 2 3 3 2 3 3 2 2" xfId="4780" xr:uid="{00000000-0005-0000-0000-00007C520000}"/>
    <cellStyle name="Normal 2 3 3 2 3 3 2 2 2" xfId="12926" xr:uid="{00000000-0005-0000-0000-00007D520000}"/>
    <cellStyle name="Normal 2 3 3 2 3 3 2 2 2 2" xfId="29222" xr:uid="{00000000-0005-0000-0000-00007E520000}"/>
    <cellStyle name="Normal 2 3 3 2 3 3 2 2 3" xfId="21076" xr:uid="{00000000-0005-0000-0000-00007F520000}"/>
    <cellStyle name="Normal 2 3 3 2 3 3 2 3" xfId="7548" xr:uid="{00000000-0005-0000-0000-000080520000}"/>
    <cellStyle name="Normal 2 3 3 2 3 3 2 3 2" xfId="15694" xr:uid="{00000000-0005-0000-0000-000081520000}"/>
    <cellStyle name="Normal 2 3 3 2 3 3 2 3 2 2" xfId="31990" xr:uid="{00000000-0005-0000-0000-000082520000}"/>
    <cellStyle name="Normal 2 3 3 2 3 3 2 3 3" xfId="23844" xr:uid="{00000000-0005-0000-0000-000083520000}"/>
    <cellStyle name="Normal 2 3 3 2 3 3 2 4" xfId="10395" xr:uid="{00000000-0005-0000-0000-000084520000}"/>
    <cellStyle name="Normal 2 3 3 2 3 3 2 4 2" xfId="26691" xr:uid="{00000000-0005-0000-0000-000085520000}"/>
    <cellStyle name="Normal 2 3 3 2 3 3 2 5" xfId="18545" xr:uid="{00000000-0005-0000-0000-000086520000}"/>
    <cellStyle name="Normal 2 3 3 2 3 3 3" xfId="3562" xr:uid="{00000000-0005-0000-0000-000087520000}"/>
    <cellStyle name="Normal 2 3 3 2 3 3 3 2" xfId="11708" xr:uid="{00000000-0005-0000-0000-000088520000}"/>
    <cellStyle name="Normal 2 3 3 2 3 3 3 2 2" xfId="28004" xr:uid="{00000000-0005-0000-0000-000089520000}"/>
    <cellStyle name="Normal 2 3 3 2 3 3 3 3" xfId="19858" xr:uid="{00000000-0005-0000-0000-00008A520000}"/>
    <cellStyle name="Normal 2 3 3 2 3 3 4" xfId="6138" xr:uid="{00000000-0005-0000-0000-00008B520000}"/>
    <cellStyle name="Normal 2 3 3 2 3 3 4 2" xfId="14284" xr:uid="{00000000-0005-0000-0000-00008C520000}"/>
    <cellStyle name="Normal 2 3 3 2 3 3 4 2 2" xfId="30580" xr:uid="{00000000-0005-0000-0000-00008D520000}"/>
    <cellStyle name="Normal 2 3 3 2 3 3 4 3" xfId="22434" xr:uid="{00000000-0005-0000-0000-00008E520000}"/>
    <cellStyle name="Normal 2 3 3 2 3 3 5" xfId="8985" xr:uid="{00000000-0005-0000-0000-00008F520000}"/>
    <cellStyle name="Normal 2 3 3 2 3 3 5 2" xfId="25281" xr:uid="{00000000-0005-0000-0000-000090520000}"/>
    <cellStyle name="Normal 2 3 3 2 3 3 6" xfId="17135" xr:uid="{00000000-0005-0000-0000-000091520000}"/>
    <cellStyle name="Normal 2 3 3 2 3 4" xfId="1544" xr:uid="{00000000-0005-0000-0000-000092520000}"/>
    <cellStyle name="Normal 2 3 3 2 3 4 2" xfId="4171" xr:uid="{00000000-0005-0000-0000-000093520000}"/>
    <cellStyle name="Normal 2 3 3 2 3 4 2 2" xfId="12317" xr:uid="{00000000-0005-0000-0000-000094520000}"/>
    <cellStyle name="Normal 2 3 3 2 3 4 2 2 2" xfId="28613" xr:uid="{00000000-0005-0000-0000-000095520000}"/>
    <cellStyle name="Normal 2 3 3 2 3 4 2 3" xfId="20467" xr:uid="{00000000-0005-0000-0000-000096520000}"/>
    <cellStyle name="Normal 2 3 3 2 3 4 3" xfId="6843" xr:uid="{00000000-0005-0000-0000-000097520000}"/>
    <cellStyle name="Normal 2 3 3 2 3 4 3 2" xfId="14989" xr:uid="{00000000-0005-0000-0000-000098520000}"/>
    <cellStyle name="Normal 2 3 3 2 3 4 3 2 2" xfId="31285" xr:uid="{00000000-0005-0000-0000-000099520000}"/>
    <cellStyle name="Normal 2 3 3 2 3 4 3 3" xfId="23139" xr:uid="{00000000-0005-0000-0000-00009A520000}"/>
    <cellStyle name="Normal 2 3 3 2 3 4 4" xfId="9690" xr:uid="{00000000-0005-0000-0000-00009B520000}"/>
    <cellStyle name="Normal 2 3 3 2 3 4 4 2" xfId="25986" xr:uid="{00000000-0005-0000-0000-00009C520000}"/>
    <cellStyle name="Normal 2 3 3 2 3 4 5" xfId="17840" xr:uid="{00000000-0005-0000-0000-00009D520000}"/>
    <cellStyle name="Normal 2 3 3 2 3 5" xfId="2953" xr:uid="{00000000-0005-0000-0000-00009E520000}"/>
    <cellStyle name="Normal 2 3 3 2 3 5 2" xfId="11099" xr:uid="{00000000-0005-0000-0000-00009F520000}"/>
    <cellStyle name="Normal 2 3 3 2 3 5 2 2" xfId="27395" xr:uid="{00000000-0005-0000-0000-0000A0520000}"/>
    <cellStyle name="Normal 2 3 3 2 3 5 3" xfId="19249" xr:uid="{00000000-0005-0000-0000-0000A1520000}"/>
    <cellStyle name="Normal 2 3 3 2 3 6" xfId="5433" xr:uid="{00000000-0005-0000-0000-0000A2520000}"/>
    <cellStyle name="Normal 2 3 3 2 3 6 2" xfId="13579" xr:uid="{00000000-0005-0000-0000-0000A3520000}"/>
    <cellStyle name="Normal 2 3 3 2 3 6 2 2" xfId="29875" xr:uid="{00000000-0005-0000-0000-0000A4520000}"/>
    <cellStyle name="Normal 2 3 3 2 3 6 3" xfId="21729" xr:uid="{00000000-0005-0000-0000-0000A5520000}"/>
    <cellStyle name="Normal 2 3 3 2 3 7" xfId="8280" xr:uid="{00000000-0005-0000-0000-0000A6520000}"/>
    <cellStyle name="Normal 2 3 3 2 3 7 2" xfId="24576" xr:uid="{00000000-0005-0000-0000-0000A7520000}"/>
    <cellStyle name="Normal 2 3 3 2 3 8" xfId="16430" xr:uid="{00000000-0005-0000-0000-0000A8520000}"/>
    <cellStyle name="Normal 2 3 3 2 4" xfId="216" xr:uid="{00000000-0005-0000-0000-0000A9520000}"/>
    <cellStyle name="Normal 2 3 3 2 4 2" xfId="560" xr:uid="{00000000-0005-0000-0000-0000AA520000}"/>
    <cellStyle name="Normal 2 3 3 2 4 2 2" xfId="1266" xr:uid="{00000000-0005-0000-0000-0000AB520000}"/>
    <cellStyle name="Normal 2 3 3 2 4 2 2 2" xfId="2676" xr:uid="{00000000-0005-0000-0000-0000AC520000}"/>
    <cellStyle name="Normal 2 3 3 2 4 2 2 2 2" xfId="5150" xr:uid="{00000000-0005-0000-0000-0000AD520000}"/>
    <cellStyle name="Normal 2 3 3 2 4 2 2 2 2 2" xfId="13296" xr:uid="{00000000-0005-0000-0000-0000AE520000}"/>
    <cellStyle name="Normal 2 3 3 2 4 2 2 2 2 2 2" xfId="29592" xr:uid="{00000000-0005-0000-0000-0000AF520000}"/>
    <cellStyle name="Normal 2 3 3 2 4 2 2 2 2 3" xfId="21446" xr:uid="{00000000-0005-0000-0000-0000B0520000}"/>
    <cellStyle name="Normal 2 3 3 2 4 2 2 2 3" xfId="7975" xr:uid="{00000000-0005-0000-0000-0000B1520000}"/>
    <cellStyle name="Normal 2 3 3 2 4 2 2 2 3 2" xfId="16121" xr:uid="{00000000-0005-0000-0000-0000B2520000}"/>
    <cellStyle name="Normal 2 3 3 2 4 2 2 2 3 2 2" xfId="32417" xr:uid="{00000000-0005-0000-0000-0000B3520000}"/>
    <cellStyle name="Normal 2 3 3 2 4 2 2 2 3 3" xfId="24271" xr:uid="{00000000-0005-0000-0000-0000B4520000}"/>
    <cellStyle name="Normal 2 3 3 2 4 2 2 2 4" xfId="10822" xr:uid="{00000000-0005-0000-0000-0000B5520000}"/>
    <cellStyle name="Normal 2 3 3 2 4 2 2 2 4 2" xfId="27118" xr:uid="{00000000-0005-0000-0000-0000B6520000}"/>
    <cellStyle name="Normal 2 3 3 2 4 2 2 2 5" xfId="18972" xr:uid="{00000000-0005-0000-0000-0000B7520000}"/>
    <cellStyle name="Normal 2 3 3 2 4 2 2 3" xfId="3932" xr:uid="{00000000-0005-0000-0000-0000B8520000}"/>
    <cellStyle name="Normal 2 3 3 2 4 2 2 3 2" xfId="12078" xr:uid="{00000000-0005-0000-0000-0000B9520000}"/>
    <cellStyle name="Normal 2 3 3 2 4 2 2 3 2 2" xfId="28374" xr:uid="{00000000-0005-0000-0000-0000BA520000}"/>
    <cellStyle name="Normal 2 3 3 2 4 2 2 3 3" xfId="20228" xr:uid="{00000000-0005-0000-0000-0000BB520000}"/>
    <cellStyle name="Normal 2 3 3 2 4 2 2 4" xfId="6565" xr:uid="{00000000-0005-0000-0000-0000BC520000}"/>
    <cellStyle name="Normal 2 3 3 2 4 2 2 4 2" xfId="14711" xr:uid="{00000000-0005-0000-0000-0000BD520000}"/>
    <cellStyle name="Normal 2 3 3 2 4 2 2 4 2 2" xfId="31007" xr:uid="{00000000-0005-0000-0000-0000BE520000}"/>
    <cellStyle name="Normal 2 3 3 2 4 2 2 4 3" xfId="22861" xr:uid="{00000000-0005-0000-0000-0000BF520000}"/>
    <cellStyle name="Normal 2 3 3 2 4 2 2 5" xfId="9412" xr:uid="{00000000-0005-0000-0000-0000C0520000}"/>
    <cellStyle name="Normal 2 3 3 2 4 2 2 5 2" xfId="25708" xr:uid="{00000000-0005-0000-0000-0000C1520000}"/>
    <cellStyle name="Normal 2 3 3 2 4 2 2 6" xfId="17562" xr:uid="{00000000-0005-0000-0000-0000C2520000}"/>
    <cellStyle name="Normal 2 3 3 2 4 2 3" xfId="1971" xr:uid="{00000000-0005-0000-0000-0000C3520000}"/>
    <cellStyle name="Normal 2 3 3 2 4 2 3 2" xfId="4541" xr:uid="{00000000-0005-0000-0000-0000C4520000}"/>
    <cellStyle name="Normal 2 3 3 2 4 2 3 2 2" xfId="12687" xr:uid="{00000000-0005-0000-0000-0000C5520000}"/>
    <cellStyle name="Normal 2 3 3 2 4 2 3 2 2 2" xfId="28983" xr:uid="{00000000-0005-0000-0000-0000C6520000}"/>
    <cellStyle name="Normal 2 3 3 2 4 2 3 2 3" xfId="20837" xr:uid="{00000000-0005-0000-0000-0000C7520000}"/>
    <cellStyle name="Normal 2 3 3 2 4 2 3 3" xfId="7270" xr:uid="{00000000-0005-0000-0000-0000C8520000}"/>
    <cellStyle name="Normal 2 3 3 2 4 2 3 3 2" xfId="15416" xr:uid="{00000000-0005-0000-0000-0000C9520000}"/>
    <cellStyle name="Normal 2 3 3 2 4 2 3 3 2 2" xfId="31712" xr:uid="{00000000-0005-0000-0000-0000CA520000}"/>
    <cellStyle name="Normal 2 3 3 2 4 2 3 3 3" xfId="23566" xr:uid="{00000000-0005-0000-0000-0000CB520000}"/>
    <cellStyle name="Normal 2 3 3 2 4 2 3 4" xfId="10117" xr:uid="{00000000-0005-0000-0000-0000CC520000}"/>
    <cellStyle name="Normal 2 3 3 2 4 2 3 4 2" xfId="26413" xr:uid="{00000000-0005-0000-0000-0000CD520000}"/>
    <cellStyle name="Normal 2 3 3 2 4 2 3 5" xfId="18267" xr:uid="{00000000-0005-0000-0000-0000CE520000}"/>
    <cellStyle name="Normal 2 3 3 2 4 2 4" xfId="3323" xr:uid="{00000000-0005-0000-0000-0000CF520000}"/>
    <cellStyle name="Normal 2 3 3 2 4 2 4 2" xfId="11469" xr:uid="{00000000-0005-0000-0000-0000D0520000}"/>
    <cellStyle name="Normal 2 3 3 2 4 2 4 2 2" xfId="27765" xr:uid="{00000000-0005-0000-0000-0000D1520000}"/>
    <cellStyle name="Normal 2 3 3 2 4 2 4 3" xfId="19619" xr:uid="{00000000-0005-0000-0000-0000D2520000}"/>
    <cellStyle name="Normal 2 3 3 2 4 2 5" xfId="5860" xr:uid="{00000000-0005-0000-0000-0000D3520000}"/>
    <cellStyle name="Normal 2 3 3 2 4 2 5 2" xfId="14006" xr:uid="{00000000-0005-0000-0000-0000D4520000}"/>
    <cellStyle name="Normal 2 3 3 2 4 2 5 2 2" xfId="30302" xr:uid="{00000000-0005-0000-0000-0000D5520000}"/>
    <cellStyle name="Normal 2 3 3 2 4 2 5 3" xfId="22156" xr:uid="{00000000-0005-0000-0000-0000D6520000}"/>
    <cellStyle name="Normal 2 3 3 2 4 2 6" xfId="8707" xr:uid="{00000000-0005-0000-0000-0000D7520000}"/>
    <cellStyle name="Normal 2 3 3 2 4 2 6 2" xfId="25003" xr:uid="{00000000-0005-0000-0000-0000D8520000}"/>
    <cellStyle name="Normal 2 3 3 2 4 2 7" xfId="16857" xr:uid="{00000000-0005-0000-0000-0000D9520000}"/>
    <cellStyle name="Normal 2 3 3 2 4 3" xfId="922" xr:uid="{00000000-0005-0000-0000-0000DA520000}"/>
    <cellStyle name="Normal 2 3 3 2 4 3 2" xfId="2332" xr:uid="{00000000-0005-0000-0000-0000DB520000}"/>
    <cellStyle name="Normal 2 3 3 2 4 3 2 2" xfId="4854" xr:uid="{00000000-0005-0000-0000-0000DC520000}"/>
    <cellStyle name="Normal 2 3 3 2 4 3 2 2 2" xfId="13000" xr:uid="{00000000-0005-0000-0000-0000DD520000}"/>
    <cellStyle name="Normal 2 3 3 2 4 3 2 2 2 2" xfId="29296" xr:uid="{00000000-0005-0000-0000-0000DE520000}"/>
    <cellStyle name="Normal 2 3 3 2 4 3 2 2 3" xfId="21150" xr:uid="{00000000-0005-0000-0000-0000DF520000}"/>
    <cellStyle name="Normal 2 3 3 2 4 3 2 3" xfId="7631" xr:uid="{00000000-0005-0000-0000-0000E0520000}"/>
    <cellStyle name="Normal 2 3 3 2 4 3 2 3 2" xfId="15777" xr:uid="{00000000-0005-0000-0000-0000E1520000}"/>
    <cellStyle name="Normal 2 3 3 2 4 3 2 3 2 2" xfId="32073" xr:uid="{00000000-0005-0000-0000-0000E2520000}"/>
    <cellStyle name="Normal 2 3 3 2 4 3 2 3 3" xfId="23927" xr:uid="{00000000-0005-0000-0000-0000E3520000}"/>
    <cellStyle name="Normal 2 3 3 2 4 3 2 4" xfId="10478" xr:uid="{00000000-0005-0000-0000-0000E4520000}"/>
    <cellStyle name="Normal 2 3 3 2 4 3 2 4 2" xfId="26774" xr:uid="{00000000-0005-0000-0000-0000E5520000}"/>
    <cellStyle name="Normal 2 3 3 2 4 3 2 5" xfId="18628" xr:uid="{00000000-0005-0000-0000-0000E6520000}"/>
    <cellStyle name="Normal 2 3 3 2 4 3 3" xfId="3636" xr:uid="{00000000-0005-0000-0000-0000E7520000}"/>
    <cellStyle name="Normal 2 3 3 2 4 3 3 2" xfId="11782" xr:uid="{00000000-0005-0000-0000-0000E8520000}"/>
    <cellStyle name="Normal 2 3 3 2 4 3 3 2 2" xfId="28078" xr:uid="{00000000-0005-0000-0000-0000E9520000}"/>
    <cellStyle name="Normal 2 3 3 2 4 3 3 3" xfId="19932" xr:uid="{00000000-0005-0000-0000-0000EA520000}"/>
    <cellStyle name="Normal 2 3 3 2 4 3 4" xfId="6221" xr:uid="{00000000-0005-0000-0000-0000EB520000}"/>
    <cellStyle name="Normal 2 3 3 2 4 3 4 2" xfId="14367" xr:uid="{00000000-0005-0000-0000-0000EC520000}"/>
    <cellStyle name="Normal 2 3 3 2 4 3 4 2 2" xfId="30663" xr:uid="{00000000-0005-0000-0000-0000ED520000}"/>
    <cellStyle name="Normal 2 3 3 2 4 3 4 3" xfId="22517" xr:uid="{00000000-0005-0000-0000-0000EE520000}"/>
    <cellStyle name="Normal 2 3 3 2 4 3 5" xfId="9068" xr:uid="{00000000-0005-0000-0000-0000EF520000}"/>
    <cellStyle name="Normal 2 3 3 2 4 3 5 2" xfId="25364" xr:uid="{00000000-0005-0000-0000-0000F0520000}"/>
    <cellStyle name="Normal 2 3 3 2 4 3 6" xfId="17218" xr:uid="{00000000-0005-0000-0000-0000F1520000}"/>
    <cellStyle name="Normal 2 3 3 2 4 4" xfId="1627" xr:uid="{00000000-0005-0000-0000-0000F2520000}"/>
    <cellStyle name="Normal 2 3 3 2 4 4 2" xfId="4245" xr:uid="{00000000-0005-0000-0000-0000F3520000}"/>
    <cellStyle name="Normal 2 3 3 2 4 4 2 2" xfId="12391" xr:uid="{00000000-0005-0000-0000-0000F4520000}"/>
    <cellStyle name="Normal 2 3 3 2 4 4 2 2 2" xfId="28687" xr:uid="{00000000-0005-0000-0000-0000F5520000}"/>
    <cellStyle name="Normal 2 3 3 2 4 4 2 3" xfId="20541" xr:uid="{00000000-0005-0000-0000-0000F6520000}"/>
    <cellStyle name="Normal 2 3 3 2 4 4 3" xfId="6926" xr:uid="{00000000-0005-0000-0000-0000F7520000}"/>
    <cellStyle name="Normal 2 3 3 2 4 4 3 2" xfId="15072" xr:uid="{00000000-0005-0000-0000-0000F8520000}"/>
    <cellStyle name="Normal 2 3 3 2 4 4 3 2 2" xfId="31368" xr:uid="{00000000-0005-0000-0000-0000F9520000}"/>
    <cellStyle name="Normal 2 3 3 2 4 4 3 3" xfId="23222" xr:uid="{00000000-0005-0000-0000-0000FA520000}"/>
    <cellStyle name="Normal 2 3 3 2 4 4 4" xfId="9773" xr:uid="{00000000-0005-0000-0000-0000FB520000}"/>
    <cellStyle name="Normal 2 3 3 2 4 4 4 2" xfId="26069" xr:uid="{00000000-0005-0000-0000-0000FC520000}"/>
    <cellStyle name="Normal 2 3 3 2 4 4 5" xfId="17923" xr:uid="{00000000-0005-0000-0000-0000FD520000}"/>
    <cellStyle name="Normal 2 3 3 2 4 5" xfId="3027" xr:uid="{00000000-0005-0000-0000-0000FE520000}"/>
    <cellStyle name="Normal 2 3 3 2 4 5 2" xfId="11173" xr:uid="{00000000-0005-0000-0000-0000FF520000}"/>
    <cellStyle name="Normal 2 3 3 2 4 5 2 2" xfId="27469" xr:uid="{00000000-0005-0000-0000-000000530000}"/>
    <cellStyle name="Normal 2 3 3 2 4 5 3" xfId="19323" xr:uid="{00000000-0005-0000-0000-000001530000}"/>
    <cellStyle name="Normal 2 3 3 2 4 6" xfId="5516" xr:uid="{00000000-0005-0000-0000-000002530000}"/>
    <cellStyle name="Normal 2 3 3 2 4 6 2" xfId="13662" xr:uid="{00000000-0005-0000-0000-000003530000}"/>
    <cellStyle name="Normal 2 3 3 2 4 6 2 2" xfId="29958" xr:uid="{00000000-0005-0000-0000-000004530000}"/>
    <cellStyle name="Normal 2 3 3 2 4 6 3" xfId="21812" xr:uid="{00000000-0005-0000-0000-000005530000}"/>
    <cellStyle name="Normal 2 3 3 2 4 7" xfId="8363" xr:uid="{00000000-0005-0000-0000-000006530000}"/>
    <cellStyle name="Normal 2 3 3 2 4 7 2" xfId="24659" xr:uid="{00000000-0005-0000-0000-000007530000}"/>
    <cellStyle name="Normal 2 3 3 2 4 8" xfId="16513" xr:uid="{00000000-0005-0000-0000-000008530000}"/>
    <cellStyle name="Normal 2 3 3 2 5" xfId="297" xr:uid="{00000000-0005-0000-0000-000009530000}"/>
    <cellStyle name="Normal 2 3 3 2 5 2" xfId="641" xr:uid="{00000000-0005-0000-0000-00000A530000}"/>
    <cellStyle name="Normal 2 3 3 2 5 2 2" xfId="1347" xr:uid="{00000000-0005-0000-0000-00000B530000}"/>
    <cellStyle name="Normal 2 3 3 2 5 2 2 2" xfId="2757" xr:uid="{00000000-0005-0000-0000-00000C530000}"/>
    <cellStyle name="Normal 2 3 3 2 5 2 2 2 2" xfId="5224" xr:uid="{00000000-0005-0000-0000-00000D530000}"/>
    <cellStyle name="Normal 2 3 3 2 5 2 2 2 2 2" xfId="13370" xr:uid="{00000000-0005-0000-0000-00000E530000}"/>
    <cellStyle name="Normal 2 3 3 2 5 2 2 2 2 2 2" xfId="29666" xr:uid="{00000000-0005-0000-0000-00000F530000}"/>
    <cellStyle name="Normal 2 3 3 2 5 2 2 2 2 3" xfId="21520" xr:uid="{00000000-0005-0000-0000-000010530000}"/>
    <cellStyle name="Normal 2 3 3 2 5 2 2 2 3" xfId="8056" xr:uid="{00000000-0005-0000-0000-000011530000}"/>
    <cellStyle name="Normal 2 3 3 2 5 2 2 2 3 2" xfId="16202" xr:uid="{00000000-0005-0000-0000-000012530000}"/>
    <cellStyle name="Normal 2 3 3 2 5 2 2 2 3 2 2" xfId="32498" xr:uid="{00000000-0005-0000-0000-000013530000}"/>
    <cellStyle name="Normal 2 3 3 2 5 2 2 2 3 3" xfId="24352" xr:uid="{00000000-0005-0000-0000-000014530000}"/>
    <cellStyle name="Normal 2 3 3 2 5 2 2 2 4" xfId="10903" xr:uid="{00000000-0005-0000-0000-000015530000}"/>
    <cellStyle name="Normal 2 3 3 2 5 2 2 2 4 2" xfId="27199" xr:uid="{00000000-0005-0000-0000-000016530000}"/>
    <cellStyle name="Normal 2 3 3 2 5 2 2 2 5" xfId="19053" xr:uid="{00000000-0005-0000-0000-000017530000}"/>
    <cellStyle name="Normal 2 3 3 2 5 2 2 3" xfId="4006" xr:uid="{00000000-0005-0000-0000-000018530000}"/>
    <cellStyle name="Normal 2 3 3 2 5 2 2 3 2" xfId="12152" xr:uid="{00000000-0005-0000-0000-000019530000}"/>
    <cellStyle name="Normal 2 3 3 2 5 2 2 3 2 2" xfId="28448" xr:uid="{00000000-0005-0000-0000-00001A530000}"/>
    <cellStyle name="Normal 2 3 3 2 5 2 2 3 3" xfId="20302" xr:uid="{00000000-0005-0000-0000-00001B530000}"/>
    <cellStyle name="Normal 2 3 3 2 5 2 2 4" xfId="6646" xr:uid="{00000000-0005-0000-0000-00001C530000}"/>
    <cellStyle name="Normal 2 3 3 2 5 2 2 4 2" xfId="14792" xr:uid="{00000000-0005-0000-0000-00001D530000}"/>
    <cellStyle name="Normal 2 3 3 2 5 2 2 4 2 2" xfId="31088" xr:uid="{00000000-0005-0000-0000-00001E530000}"/>
    <cellStyle name="Normal 2 3 3 2 5 2 2 4 3" xfId="22942" xr:uid="{00000000-0005-0000-0000-00001F530000}"/>
    <cellStyle name="Normal 2 3 3 2 5 2 2 5" xfId="9493" xr:uid="{00000000-0005-0000-0000-000020530000}"/>
    <cellStyle name="Normal 2 3 3 2 5 2 2 5 2" xfId="25789" xr:uid="{00000000-0005-0000-0000-000021530000}"/>
    <cellStyle name="Normal 2 3 3 2 5 2 2 6" xfId="17643" xr:uid="{00000000-0005-0000-0000-000022530000}"/>
    <cellStyle name="Normal 2 3 3 2 5 2 3" xfId="2052" xr:uid="{00000000-0005-0000-0000-000023530000}"/>
    <cellStyle name="Normal 2 3 3 2 5 2 3 2" xfId="4615" xr:uid="{00000000-0005-0000-0000-000024530000}"/>
    <cellStyle name="Normal 2 3 3 2 5 2 3 2 2" xfId="12761" xr:uid="{00000000-0005-0000-0000-000025530000}"/>
    <cellStyle name="Normal 2 3 3 2 5 2 3 2 2 2" xfId="29057" xr:uid="{00000000-0005-0000-0000-000026530000}"/>
    <cellStyle name="Normal 2 3 3 2 5 2 3 2 3" xfId="20911" xr:uid="{00000000-0005-0000-0000-000027530000}"/>
    <cellStyle name="Normal 2 3 3 2 5 2 3 3" xfId="7351" xr:uid="{00000000-0005-0000-0000-000028530000}"/>
    <cellStyle name="Normal 2 3 3 2 5 2 3 3 2" xfId="15497" xr:uid="{00000000-0005-0000-0000-000029530000}"/>
    <cellStyle name="Normal 2 3 3 2 5 2 3 3 2 2" xfId="31793" xr:uid="{00000000-0005-0000-0000-00002A530000}"/>
    <cellStyle name="Normal 2 3 3 2 5 2 3 3 3" xfId="23647" xr:uid="{00000000-0005-0000-0000-00002B530000}"/>
    <cellStyle name="Normal 2 3 3 2 5 2 3 4" xfId="10198" xr:uid="{00000000-0005-0000-0000-00002C530000}"/>
    <cellStyle name="Normal 2 3 3 2 5 2 3 4 2" xfId="26494" xr:uid="{00000000-0005-0000-0000-00002D530000}"/>
    <cellStyle name="Normal 2 3 3 2 5 2 3 5" xfId="18348" xr:uid="{00000000-0005-0000-0000-00002E530000}"/>
    <cellStyle name="Normal 2 3 3 2 5 2 4" xfId="3397" xr:uid="{00000000-0005-0000-0000-00002F530000}"/>
    <cellStyle name="Normal 2 3 3 2 5 2 4 2" xfId="11543" xr:uid="{00000000-0005-0000-0000-000030530000}"/>
    <cellStyle name="Normal 2 3 3 2 5 2 4 2 2" xfId="27839" xr:uid="{00000000-0005-0000-0000-000031530000}"/>
    <cellStyle name="Normal 2 3 3 2 5 2 4 3" xfId="19693" xr:uid="{00000000-0005-0000-0000-000032530000}"/>
    <cellStyle name="Normal 2 3 3 2 5 2 5" xfId="5941" xr:uid="{00000000-0005-0000-0000-000033530000}"/>
    <cellStyle name="Normal 2 3 3 2 5 2 5 2" xfId="14087" xr:uid="{00000000-0005-0000-0000-000034530000}"/>
    <cellStyle name="Normal 2 3 3 2 5 2 5 2 2" xfId="30383" xr:uid="{00000000-0005-0000-0000-000035530000}"/>
    <cellStyle name="Normal 2 3 3 2 5 2 5 3" xfId="22237" xr:uid="{00000000-0005-0000-0000-000036530000}"/>
    <cellStyle name="Normal 2 3 3 2 5 2 6" xfId="8788" xr:uid="{00000000-0005-0000-0000-000037530000}"/>
    <cellStyle name="Normal 2 3 3 2 5 2 6 2" xfId="25084" xr:uid="{00000000-0005-0000-0000-000038530000}"/>
    <cellStyle name="Normal 2 3 3 2 5 2 7" xfId="16938" xr:uid="{00000000-0005-0000-0000-000039530000}"/>
    <cellStyle name="Normal 2 3 3 2 5 3" xfId="1003" xr:uid="{00000000-0005-0000-0000-00003A530000}"/>
    <cellStyle name="Normal 2 3 3 2 5 3 2" xfId="2413" xr:uid="{00000000-0005-0000-0000-00003B530000}"/>
    <cellStyle name="Normal 2 3 3 2 5 3 2 2" xfId="4928" xr:uid="{00000000-0005-0000-0000-00003C530000}"/>
    <cellStyle name="Normal 2 3 3 2 5 3 2 2 2" xfId="13074" xr:uid="{00000000-0005-0000-0000-00003D530000}"/>
    <cellStyle name="Normal 2 3 3 2 5 3 2 2 2 2" xfId="29370" xr:uid="{00000000-0005-0000-0000-00003E530000}"/>
    <cellStyle name="Normal 2 3 3 2 5 3 2 2 3" xfId="21224" xr:uid="{00000000-0005-0000-0000-00003F530000}"/>
    <cellStyle name="Normal 2 3 3 2 5 3 2 3" xfId="7712" xr:uid="{00000000-0005-0000-0000-000040530000}"/>
    <cellStyle name="Normal 2 3 3 2 5 3 2 3 2" xfId="15858" xr:uid="{00000000-0005-0000-0000-000041530000}"/>
    <cellStyle name="Normal 2 3 3 2 5 3 2 3 2 2" xfId="32154" xr:uid="{00000000-0005-0000-0000-000042530000}"/>
    <cellStyle name="Normal 2 3 3 2 5 3 2 3 3" xfId="24008" xr:uid="{00000000-0005-0000-0000-000043530000}"/>
    <cellStyle name="Normal 2 3 3 2 5 3 2 4" xfId="10559" xr:uid="{00000000-0005-0000-0000-000044530000}"/>
    <cellStyle name="Normal 2 3 3 2 5 3 2 4 2" xfId="26855" xr:uid="{00000000-0005-0000-0000-000045530000}"/>
    <cellStyle name="Normal 2 3 3 2 5 3 2 5" xfId="18709" xr:uid="{00000000-0005-0000-0000-000046530000}"/>
    <cellStyle name="Normal 2 3 3 2 5 3 3" xfId="3710" xr:uid="{00000000-0005-0000-0000-000047530000}"/>
    <cellStyle name="Normal 2 3 3 2 5 3 3 2" xfId="11856" xr:uid="{00000000-0005-0000-0000-000048530000}"/>
    <cellStyle name="Normal 2 3 3 2 5 3 3 2 2" xfId="28152" xr:uid="{00000000-0005-0000-0000-000049530000}"/>
    <cellStyle name="Normal 2 3 3 2 5 3 3 3" xfId="20006" xr:uid="{00000000-0005-0000-0000-00004A530000}"/>
    <cellStyle name="Normal 2 3 3 2 5 3 4" xfId="6302" xr:uid="{00000000-0005-0000-0000-00004B530000}"/>
    <cellStyle name="Normal 2 3 3 2 5 3 4 2" xfId="14448" xr:uid="{00000000-0005-0000-0000-00004C530000}"/>
    <cellStyle name="Normal 2 3 3 2 5 3 4 2 2" xfId="30744" xr:uid="{00000000-0005-0000-0000-00004D530000}"/>
    <cellStyle name="Normal 2 3 3 2 5 3 4 3" xfId="22598" xr:uid="{00000000-0005-0000-0000-00004E530000}"/>
    <cellStyle name="Normal 2 3 3 2 5 3 5" xfId="9149" xr:uid="{00000000-0005-0000-0000-00004F530000}"/>
    <cellStyle name="Normal 2 3 3 2 5 3 5 2" xfId="25445" xr:uid="{00000000-0005-0000-0000-000050530000}"/>
    <cellStyle name="Normal 2 3 3 2 5 3 6" xfId="17299" xr:uid="{00000000-0005-0000-0000-000051530000}"/>
    <cellStyle name="Normal 2 3 3 2 5 4" xfId="1708" xr:uid="{00000000-0005-0000-0000-000052530000}"/>
    <cellStyle name="Normal 2 3 3 2 5 4 2" xfId="4319" xr:uid="{00000000-0005-0000-0000-000053530000}"/>
    <cellStyle name="Normal 2 3 3 2 5 4 2 2" xfId="12465" xr:uid="{00000000-0005-0000-0000-000054530000}"/>
    <cellStyle name="Normal 2 3 3 2 5 4 2 2 2" xfId="28761" xr:uid="{00000000-0005-0000-0000-000055530000}"/>
    <cellStyle name="Normal 2 3 3 2 5 4 2 3" xfId="20615" xr:uid="{00000000-0005-0000-0000-000056530000}"/>
    <cellStyle name="Normal 2 3 3 2 5 4 3" xfId="7007" xr:uid="{00000000-0005-0000-0000-000057530000}"/>
    <cellStyle name="Normal 2 3 3 2 5 4 3 2" xfId="15153" xr:uid="{00000000-0005-0000-0000-000058530000}"/>
    <cellStyle name="Normal 2 3 3 2 5 4 3 2 2" xfId="31449" xr:uid="{00000000-0005-0000-0000-000059530000}"/>
    <cellStyle name="Normal 2 3 3 2 5 4 3 3" xfId="23303" xr:uid="{00000000-0005-0000-0000-00005A530000}"/>
    <cellStyle name="Normal 2 3 3 2 5 4 4" xfId="9854" xr:uid="{00000000-0005-0000-0000-00005B530000}"/>
    <cellStyle name="Normal 2 3 3 2 5 4 4 2" xfId="26150" xr:uid="{00000000-0005-0000-0000-00005C530000}"/>
    <cellStyle name="Normal 2 3 3 2 5 4 5" xfId="18004" xr:uid="{00000000-0005-0000-0000-00005D530000}"/>
    <cellStyle name="Normal 2 3 3 2 5 5" xfId="3101" xr:uid="{00000000-0005-0000-0000-00005E530000}"/>
    <cellStyle name="Normal 2 3 3 2 5 5 2" xfId="11247" xr:uid="{00000000-0005-0000-0000-00005F530000}"/>
    <cellStyle name="Normal 2 3 3 2 5 5 2 2" xfId="27543" xr:uid="{00000000-0005-0000-0000-000060530000}"/>
    <cellStyle name="Normal 2 3 3 2 5 5 3" xfId="19397" xr:uid="{00000000-0005-0000-0000-000061530000}"/>
    <cellStyle name="Normal 2 3 3 2 5 6" xfId="5597" xr:uid="{00000000-0005-0000-0000-000062530000}"/>
    <cellStyle name="Normal 2 3 3 2 5 6 2" xfId="13743" xr:uid="{00000000-0005-0000-0000-000063530000}"/>
    <cellStyle name="Normal 2 3 3 2 5 6 2 2" xfId="30039" xr:uid="{00000000-0005-0000-0000-000064530000}"/>
    <cellStyle name="Normal 2 3 3 2 5 6 3" xfId="21893" xr:uid="{00000000-0005-0000-0000-000065530000}"/>
    <cellStyle name="Normal 2 3 3 2 5 7" xfId="8444" xr:uid="{00000000-0005-0000-0000-000066530000}"/>
    <cellStyle name="Normal 2 3 3 2 5 7 2" xfId="24740" xr:uid="{00000000-0005-0000-0000-000067530000}"/>
    <cellStyle name="Normal 2 3 3 2 5 8" xfId="16594" xr:uid="{00000000-0005-0000-0000-000068530000}"/>
    <cellStyle name="Normal 2 3 3 2 6" xfId="387" xr:uid="{00000000-0005-0000-0000-000069530000}"/>
    <cellStyle name="Normal 2 3 3 2 6 2" xfId="1093" xr:uid="{00000000-0005-0000-0000-00006A530000}"/>
    <cellStyle name="Normal 2 3 3 2 6 2 2" xfId="2503" xr:uid="{00000000-0005-0000-0000-00006B530000}"/>
    <cellStyle name="Normal 2 3 3 2 6 2 2 2" xfId="5002" xr:uid="{00000000-0005-0000-0000-00006C530000}"/>
    <cellStyle name="Normal 2 3 3 2 6 2 2 2 2" xfId="13148" xr:uid="{00000000-0005-0000-0000-00006D530000}"/>
    <cellStyle name="Normal 2 3 3 2 6 2 2 2 2 2" xfId="29444" xr:uid="{00000000-0005-0000-0000-00006E530000}"/>
    <cellStyle name="Normal 2 3 3 2 6 2 2 2 3" xfId="21298" xr:uid="{00000000-0005-0000-0000-00006F530000}"/>
    <cellStyle name="Normal 2 3 3 2 6 2 2 3" xfId="7802" xr:uid="{00000000-0005-0000-0000-000070530000}"/>
    <cellStyle name="Normal 2 3 3 2 6 2 2 3 2" xfId="15948" xr:uid="{00000000-0005-0000-0000-000071530000}"/>
    <cellStyle name="Normal 2 3 3 2 6 2 2 3 2 2" xfId="32244" xr:uid="{00000000-0005-0000-0000-000072530000}"/>
    <cellStyle name="Normal 2 3 3 2 6 2 2 3 3" xfId="24098" xr:uid="{00000000-0005-0000-0000-000073530000}"/>
    <cellStyle name="Normal 2 3 3 2 6 2 2 4" xfId="10649" xr:uid="{00000000-0005-0000-0000-000074530000}"/>
    <cellStyle name="Normal 2 3 3 2 6 2 2 4 2" xfId="26945" xr:uid="{00000000-0005-0000-0000-000075530000}"/>
    <cellStyle name="Normal 2 3 3 2 6 2 2 5" xfId="18799" xr:uid="{00000000-0005-0000-0000-000076530000}"/>
    <cellStyle name="Normal 2 3 3 2 6 2 3" xfId="3784" xr:uid="{00000000-0005-0000-0000-000077530000}"/>
    <cellStyle name="Normal 2 3 3 2 6 2 3 2" xfId="11930" xr:uid="{00000000-0005-0000-0000-000078530000}"/>
    <cellStyle name="Normal 2 3 3 2 6 2 3 2 2" xfId="28226" xr:uid="{00000000-0005-0000-0000-000079530000}"/>
    <cellStyle name="Normal 2 3 3 2 6 2 3 3" xfId="20080" xr:uid="{00000000-0005-0000-0000-00007A530000}"/>
    <cellStyle name="Normal 2 3 3 2 6 2 4" xfId="6392" xr:uid="{00000000-0005-0000-0000-00007B530000}"/>
    <cellStyle name="Normal 2 3 3 2 6 2 4 2" xfId="14538" xr:uid="{00000000-0005-0000-0000-00007C530000}"/>
    <cellStyle name="Normal 2 3 3 2 6 2 4 2 2" xfId="30834" xr:uid="{00000000-0005-0000-0000-00007D530000}"/>
    <cellStyle name="Normal 2 3 3 2 6 2 4 3" xfId="22688" xr:uid="{00000000-0005-0000-0000-00007E530000}"/>
    <cellStyle name="Normal 2 3 3 2 6 2 5" xfId="9239" xr:uid="{00000000-0005-0000-0000-00007F530000}"/>
    <cellStyle name="Normal 2 3 3 2 6 2 5 2" xfId="25535" xr:uid="{00000000-0005-0000-0000-000080530000}"/>
    <cellStyle name="Normal 2 3 3 2 6 2 6" xfId="17389" xr:uid="{00000000-0005-0000-0000-000081530000}"/>
    <cellStyle name="Normal 2 3 3 2 6 3" xfId="1798" xr:uid="{00000000-0005-0000-0000-000082530000}"/>
    <cellStyle name="Normal 2 3 3 2 6 3 2" xfId="4393" xr:uid="{00000000-0005-0000-0000-000083530000}"/>
    <cellStyle name="Normal 2 3 3 2 6 3 2 2" xfId="12539" xr:uid="{00000000-0005-0000-0000-000084530000}"/>
    <cellStyle name="Normal 2 3 3 2 6 3 2 2 2" xfId="28835" xr:uid="{00000000-0005-0000-0000-000085530000}"/>
    <cellStyle name="Normal 2 3 3 2 6 3 2 3" xfId="20689" xr:uid="{00000000-0005-0000-0000-000086530000}"/>
    <cellStyle name="Normal 2 3 3 2 6 3 3" xfId="7097" xr:uid="{00000000-0005-0000-0000-000087530000}"/>
    <cellStyle name="Normal 2 3 3 2 6 3 3 2" xfId="15243" xr:uid="{00000000-0005-0000-0000-000088530000}"/>
    <cellStyle name="Normal 2 3 3 2 6 3 3 2 2" xfId="31539" xr:uid="{00000000-0005-0000-0000-000089530000}"/>
    <cellStyle name="Normal 2 3 3 2 6 3 3 3" xfId="23393" xr:uid="{00000000-0005-0000-0000-00008A530000}"/>
    <cellStyle name="Normal 2 3 3 2 6 3 4" xfId="9944" xr:uid="{00000000-0005-0000-0000-00008B530000}"/>
    <cellStyle name="Normal 2 3 3 2 6 3 4 2" xfId="26240" xr:uid="{00000000-0005-0000-0000-00008C530000}"/>
    <cellStyle name="Normal 2 3 3 2 6 3 5" xfId="18094" xr:uid="{00000000-0005-0000-0000-00008D530000}"/>
    <cellStyle name="Normal 2 3 3 2 6 4" xfId="3175" xr:uid="{00000000-0005-0000-0000-00008E530000}"/>
    <cellStyle name="Normal 2 3 3 2 6 4 2" xfId="11321" xr:uid="{00000000-0005-0000-0000-00008F530000}"/>
    <cellStyle name="Normal 2 3 3 2 6 4 2 2" xfId="27617" xr:uid="{00000000-0005-0000-0000-000090530000}"/>
    <cellStyle name="Normal 2 3 3 2 6 4 3" xfId="19471" xr:uid="{00000000-0005-0000-0000-000091530000}"/>
    <cellStyle name="Normal 2 3 3 2 6 5" xfId="5687" xr:uid="{00000000-0005-0000-0000-000092530000}"/>
    <cellStyle name="Normal 2 3 3 2 6 5 2" xfId="13833" xr:uid="{00000000-0005-0000-0000-000093530000}"/>
    <cellStyle name="Normal 2 3 3 2 6 5 2 2" xfId="30129" xr:uid="{00000000-0005-0000-0000-000094530000}"/>
    <cellStyle name="Normal 2 3 3 2 6 5 3" xfId="21983" xr:uid="{00000000-0005-0000-0000-000095530000}"/>
    <cellStyle name="Normal 2 3 3 2 6 6" xfId="8534" xr:uid="{00000000-0005-0000-0000-000096530000}"/>
    <cellStyle name="Normal 2 3 3 2 6 6 2" xfId="24830" xr:uid="{00000000-0005-0000-0000-000097530000}"/>
    <cellStyle name="Normal 2 3 3 2 6 7" xfId="16684" xr:uid="{00000000-0005-0000-0000-000098530000}"/>
    <cellStyle name="Normal 2 3 3 2 7" xfId="749" xr:uid="{00000000-0005-0000-0000-000099530000}"/>
    <cellStyle name="Normal 2 3 3 2 7 2" xfId="2159" xr:uid="{00000000-0005-0000-0000-00009A530000}"/>
    <cellStyle name="Normal 2 3 3 2 7 2 2" xfId="4706" xr:uid="{00000000-0005-0000-0000-00009B530000}"/>
    <cellStyle name="Normal 2 3 3 2 7 2 2 2" xfId="12852" xr:uid="{00000000-0005-0000-0000-00009C530000}"/>
    <cellStyle name="Normal 2 3 3 2 7 2 2 2 2" xfId="29148" xr:uid="{00000000-0005-0000-0000-00009D530000}"/>
    <cellStyle name="Normal 2 3 3 2 7 2 2 3" xfId="21002" xr:uid="{00000000-0005-0000-0000-00009E530000}"/>
    <cellStyle name="Normal 2 3 3 2 7 2 3" xfId="7458" xr:uid="{00000000-0005-0000-0000-00009F530000}"/>
    <cellStyle name="Normal 2 3 3 2 7 2 3 2" xfId="15604" xr:uid="{00000000-0005-0000-0000-0000A0530000}"/>
    <cellStyle name="Normal 2 3 3 2 7 2 3 2 2" xfId="31900" xr:uid="{00000000-0005-0000-0000-0000A1530000}"/>
    <cellStyle name="Normal 2 3 3 2 7 2 3 3" xfId="23754" xr:uid="{00000000-0005-0000-0000-0000A2530000}"/>
    <cellStyle name="Normal 2 3 3 2 7 2 4" xfId="10305" xr:uid="{00000000-0005-0000-0000-0000A3530000}"/>
    <cellStyle name="Normal 2 3 3 2 7 2 4 2" xfId="26601" xr:uid="{00000000-0005-0000-0000-0000A4530000}"/>
    <cellStyle name="Normal 2 3 3 2 7 2 5" xfId="18455" xr:uid="{00000000-0005-0000-0000-0000A5530000}"/>
    <cellStyle name="Normal 2 3 3 2 7 3" xfId="3488" xr:uid="{00000000-0005-0000-0000-0000A6530000}"/>
    <cellStyle name="Normal 2 3 3 2 7 3 2" xfId="11634" xr:uid="{00000000-0005-0000-0000-0000A7530000}"/>
    <cellStyle name="Normal 2 3 3 2 7 3 2 2" xfId="27930" xr:uid="{00000000-0005-0000-0000-0000A8530000}"/>
    <cellStyle name="Normal 2 3 3 2 7 3 3" xfId="19784" xr:uid="{00000000-0005-0000-0000-0000A9530000}"/>
    <cellStyle name="Normal 2 3 3 2 7 4" xfId="6048" xr:uid="{00000000-0005-0000-0000-0000AA530000}"/>
    <cellStyle name="Normal 2 3 3 2 7 4 2" xfId="14194" xr:uid="{00000000-0005-0000-0000-0000AB530000}"/>
    <cellStyle name="Normal 2 3 3 2 7 4 2 2" xfId="30490" xr:uid="{00000000-0005-0000-0000-0000AC530000}"/>
    <cellStyle name="Normal 2 3 3 2 7 4 3" xfId="22344" xr:uid="{00000000-0005-0000-0000-0000AD530000}"/>
    <cellStyle name="Normal 2 3 3 2 7 5" xfId="8895" xr:uid="{00000000-0005-0000-0000-0000AE530000}"/>
    <cellStyle name="Normal 2 3 3 2 7 5 2" xfId="25191" xr:uid="{00000000-0005-0000-0000-0000AF530000}"/>
    <cellStyle name="Normal 2 3 3 2 7 6" xfId="17045" xr:uid="{00000000-0005-0000-0000-0000B0530000}"/>
    <cellStyle name="Normal 2 3 3 2 8" xfId="1454" xr:uid="{00000000-0005-0000-0000-0000B1530000}"/>
    <cellStyle name="Normal 2 3 3 2 8 2" xfId="4097" xr:uid="{00000000-0005-0000-0000-0000B2530000}"/>
    <cellStyle name="Normal 2 3 3 2 8 2 2" xfId="12243" xr:uid="{00000000-0005-0000-0000-0000B3530000}"/>
    <cellStyle name="Normal 2 3 3 2 8 2 2 2" xfId="28539" xr:uid="{00000000-0005-0000-0000-0000B4530000}"/>
    <cellStyle name="Normal 2 3 3 2 8 2 3" xfId="20393" xr:uid="{00000000-0005-0000-0000-0000B5530000}"/>
    <cellStyle name="Normal 2 3 3 2 8 3" xfId="6753" xr:uid="{00000000-0005-0000-0000-0000B6530000}"/>
    <cellStyle name="Normal 2 3 3 2 8 3 2" xfId="14899" xr:uid="{00000000-0005-0000-0000-0000B7530000}"/>
    <cellStyle name="Normal 2 3 3 2 8 3 2 2" xfId="31195" xr:uid="{00000000-0005-0000-0000-0000B8530000}"/>
    <cellStyle name="Normal 2 3 3 2 8 3 3" xfId="23049" xr:uid="{00000000-0005-0000-0000-0000B9530000}"/>
    <cellStyle name="Normal 2 3 3 2 8 4" xfId="9600" xr:uid="{00000000-0005-0000-0000-0000BA530000}"/>
    <cellStyle name="Normal 2 3 3 2 8 4 2" xfId="25896" xr:uid="{00000000-0005-0000-0000-0000BB530000}"/>
    <cellStyle name="Normal 2 3 3 2 8 5" xfId="17750" xr:uid="{00000000-0005-0000-0000-0000BC530000}"/>
    <cellStyle name="Normal 2 3 3 2 9" xfId="2879" xr:uid="{00000000-0005-0000-0000-0000BD530000}"/>
    <cellStyle name="Normal 2 3 3 2 9 2" xfId="11025" xr:uid="{00000000-0005-0000-0000-0000BE530000}"/>
    <cellStyle name="Normal 2 3 3 2 9 2 2" xfId="27321" xr:uid="{00000000-0005-0000-0000-0000BF530000}"/>
    <cellStyle name="Normal 2 3 3 2 9 3" xfId="19175" xr:uid="{00000000-0005-0000-0000-0000C0530000}"/>
    <cellStyle name="Normal 2 3 3 3" xfId="65" xr:uid="{00000000-0005-0000-0000-0000C1530000}"/>
    <cellStyle name="Normal 2 3 3 3 10" xfId="8212" xr:uid="{00000000-0005-0000-0000-0000C2530000}"/>
    <cellStyle name="Normal 2 3 3 3 10 2" xfId="24508" xr:uid="{00000000-0005-0000-0000-0000C3530000}"/>
    <cellStyle name="Normal 2 3 3 3 11" xfId="16362" xr:uid="{00000000-0005-0000-0000-0000C4530000}"/>
    <cellStyle name="Normal 2 3 3 3 2" xfId="155" xr:uid="{00000000-0005-0000-0000-0000C5530000}"/>
    <cellStyle name="Normal 2 3 3 3 2 2" xfId="499" xr:uid="{00000000-0005-0000-0000-0000C6530000}"/>
    <cellStyle name="Normal 2 3 3 3 2 2 2" xfId="1205" xr:uid="{00000000-0005-0000-0000-0000C7530000}"/>
    <cellStyle name="Normal 2 3 3 3 2 2 2 2" xfId="2615" xr:uid="{00000000-0005-0000-0000-0000C8530000}"/>
    <cellStyle name="Normal 2 3 3 3 2 2 2 2 2" xfId="5094" xr:uid="{00000000-0005-0000-0000-0000C9530000}"/>
    <cellStyle name="Normal 2 3 3 3 2 2 2 2 2 2" xfId="13240" xr:uid="{00000000-0005-0000-0000-0000CA530000}"/>
    <cellStyle name="Normal 2 3 3 3 2 2 2 2 2 2 2" xfId="29536" xr:uid="{00000000-0005-0000-0000-0000CB530000}"/>
    <cellStyle name="Normal 2 3 3 3 2 2 2 2 2 3" xfId="21390" xr:uid="{00000000-0005-0000-0000-0000CC530000}"/>
    <cellStyle name="Normal 2 3 3 3 2 2 2 2 3" xfId="7914" xr:uid="{00000000-0005-0000-0000-0000CD530000}"/>
    <cellStyle name="Normal 2 3 3 3 2 2 2 2 3 2" xfId="16060" xr:uid="{00000000-0005-0000-0000-0000CE530000}"/>
    <cellStyle name="Normal 2 3 3 3 2 2 2 2 3 2 2" xfId="32356" xr:uid="{00000000-0005-0000-0000-0000CF530000}"/>
    <cellStyle name="Normal 2 3 3 3 2 2 2 2 3 3" xfId="24210" xr:uid="{00000000-0005-0000-0000-0000D0530000}"/>
    <cellStyle name="Normal 2 3 3 3 2 2 2 2 4" xfId="10761" xr:uid="{00000000-0005-0000-0000-0000D1530000}"/>
    <cellStyle name="Normal 2 3 3 3 2 2 2 2 4 2" xfId="27057" xr:uid="{00000000-0005-0000-0000-0000D2530000}"/>
    <cellStyle name="Normal 2 3 3 3 2 2 2 2 5" xfId="18911" xr:uid="{00000000-0005-0000-0000-0000D3530000}"/>
    <cellStyle name="Normal 2 3 3 3 2 2 2 3" xfId="3876" xr:uid="{00000000-0005-0000-0000-0000D4530000}"/>
    <cellStyle name="Normal 2 3 3 3 2 2 2 3 2" xfId="12022" xr:uid="{00000000-0005-0000-0000-0000D5530000}"/>
    <cellStyle name="Normal 2 3 3 3 2 2 2 3 2 2" xfId="28318" xr:uid="{00000000-0005-0000-0000-0000D6530000}"/>
    <cellStyle name="Normal 2 3 3 3 2 2 2 3 3" xfId="20172" xr:uid="{00000000-0005-0000-0000-0000D7530000}"/>
    <cellStyle name="Normal 2 3 3 3 2 2 2 4" xfId="6504" xr:uid="{00000000-0005-0000-0000-0000D8530000}"/>
    <cellStyle name="Normal 2 3 3 3 2 2 2 4 2" xfId="14650" xr:uid="{00000000-0005-0000-0000-0000D9530000}"/>
    <cellStyle name="Normal 2 3 3 3 2 2 2 4 2 2" xfId="30946" xr:uid="{00000000-0005-0000-0000-0000DA530000}"/>
    <cellStyle name="Normal 2 3 3 3 2 2 2 4 3" xfId="22800" xr:uid="{00000000-0005-0000-0000-0000DB530000}"/>
    <cellStyle name="Normal 2 3 3 3 2 2 2 5" xfId="9351" xr:uid="{00000000-0005-0000-0000-0000DC530000}"/>
    <cellStyle name="Normal 2 3 3 3 2 2 2 5 2" xfId="25647" xr:uid="{00000000-0005-0000-0000-0000DD530000}"/>
    <cellStyle name="Normal 2 3 3 3 2 2 2 6" xfId="17501" xr:uid="{00000000-0005-0000-0000-0000DE530000}"/>
    <cellStyle name="Normal 2 3 3 3 2 2 3" xfId="1910" xr:uid="{00000000-0005-0000-0000-0000DF530000}"/>
    <cellStyle name="Normal 2 3 3 3 2 2 3 2" xfId="4485" xr:uid="{00000000-0005-0000-0000-0000E0530000}"/>
    <cellStyle name="Normal 2 3 3 3 2 2 3 2 2" xfId="12631" xr:uid="{00000000-0005-0000-0000-0000E1530000}"/>
    <cellStyle name="Normal 2 3 3 3 2 2 3 2 2 2" xfId="28927" xr:uid="{00000000-0005-0000-0000-0000E2530000}"/>
    <cellStyle name="Normal 2 3 3 3 2 2 3 2 3" xfId="20781" xr:uid="{00000000-0005-0000-0000-0000E3530000}"/>
    <cellStyle name="Normal 2 3 3 3 2 2 3 3" xfId="7209" xr:uid="{00000000-0005-0000-0000-0000E4530000}"/>
    <cellStyle name="Normal 2 3 3 3 2 2 3 3 2" xfId="15355" xr:uid="{00000000-0005-0000-0000-0000E5530000}"/>
    <cellStyle name="Normal 2 3 3 3 2 2 3 3 2 2" xfId="31651" xr:uid="{00000000-0005-0000-0000-0000E6530000}"/>
    <cellStyle name="Normal 2 3 3 3 2 2 3 3 3" xfId="23505" xr:uid="{00000000-0005-0000-0000-0000E7530000}"/>
    <cellStyle name="Normal 2 3 3 3 2 2 3 4" xfId="10056" xr:uid="{00000000-0005-0000-0000-0000E8530000}"/>
    <cellStyle name="Normal 2 3 3 3 2 2 3 4 2" xfId="26352" xr:uid="{00000000-0005-0000-0000-0000E9530000}"/>
    <cellStyle name="Normal 2 3 3 3 2 2 3 5" xfId="18206" xr:uid="{00000000-0005-0000-0000-0000EA530000}"/>
    <cellStyle name="Normal 2 3 3 3 2 2 4" xfId="3267" xr:uid="{00000000-0005-0000-0000-0000EB530000}"/>
    <cellStyle name="Normal 2 3 3 3 2 2 4 2" xfId="11413" xr:uid="{00000000-0005-0000-0000-0000EC530000}"/>
    <cellStyle name="Normal 2 3 3 3 2 2 4 2 2" xfId="27709" xr:uid="{00000000-0005-0000-0000-0000ED530000}"/>
    <cellStyle name="Normal 2 3 3 3 2 2 4 3" xfId="19563" xr:uid="{00000000-0005-0000-0000-0000EE530000}"/>
    <cellStyle name="Normal 2 3 3 3 2 2 5" xfId="5799" xr:uid="{00000000-0005-0000-0000-0000EF530000}"/>
    <cellStyle name="Normal 2 3 3 3 2 2 5 2" xfId="13945" xr:uid="{00000000-0005-0000-0000-0000F0530000}"/>
    <cellStyle name="Normal 2 3 3 3 2 2 5 2 2" xfId="30241" xr:uid="{00000000-0005-0000-0000-0000F1530000}"/>
    <cellStyle name="Normal 2 3 3 3 2 2 5 3" xfId="22095" xr:uid="{00000000-0005-0000-0000-0000F2530000}"/>
    <cellStyle name="Normal 2 3 3 3 2 2 6" xfId="8646" xr:uid="{00000000-0005-0000-0000-0000F3530000}"/>
    <cellStyle name="Normal 2 3 3 3 2 2 6 2" xfId="24942" xr:uid="{00000000-0005-0000-0000-0000F4530000}"/>
    <cellStyle name="Normal 2 3 3 3 2 2 7" xfId="16796" xr:uid="{00000000-0005-0000-0000-0000F5530000}"/>
    <cellStyle name="Normal 2 3 3 3 2 3" xfId="861" xr:uid="{00000000-0005-0000-0000-0000F6530000}"/>
    <cellStyle name="Normal 2 3 3 3 2 3 2" xfId="2271" xr:uid="{00000000-0005-0000-0000-0000F7530000}"/>
    <cellStyle name="Normal 2 3 3 3 2 3 2 2" xfId="4798" xr:uid="{00000000-0005-0000-0000-0000F8530000}"/>
    <cellStyle name="Normal 2 3 3 3 2 3 2 2 2" xfId="12944" xr:uid="{00000000-0005-0000-0000-0000F9530000}"/>
    <cellStyle name="Normal 2 3 3 3 2 3 2 2 2 2" xfId="29240" xr:uid="{00000000-0005-0000-0000-0000FA530000}"/>
    <cellStyle name="Normal 2 3 3 3 2 3 2 2 3" xfId="21094" xr:uid="{00000000-0005-0000-0000-0000FB530000}"/>
    <cellStyle name="Normal 2 3 3 3 2 3 2 3" xfId="7570" xr:uid="{00000000-0005-0000-0000-0000FC530000}"/>
    <cellStyle name="Normal 2 3 3 3 2 3 2 3 2" xfId="15716" xr:uid="{00000000-0005-0000-0000-0000FD530000}"/>
    <cellStyle name="Normal 2 3 3 3 2 3 2 3 2 2" xfId="32012" xr:uid="{00000000-0005-0000-0000-0000FE530000}"/>
    <cellStyle name="Normal 2 3 3 3 2 3 2 3 3" xfId="23866" xr:uid="{00000000-0005-0000-0000-0000FF530000}"/>
    <cellStyle name="Normal 2 3 3 3 2 3 2 4" xfId="10417" xr:uid="{00000000-0005-0000-0000-000000540000}"/>
    <cellStyle name="Normal 2 3 3 3 2 3 2 4 2" xfId="26713" xr:uid="{00000000-0005-0000-0000-000001540000}"/>
    <cellStyle name="Normal 2 3 3 3 2 3 2 5" xfId="18567" xr:uid="{00000000-0005-0000-0000-000002540000}"/>
    <cellStyle name="Normal 2 3 3 3 2 3 3" xfId="3580" xr:uid="{00000000-0005-0000-0000-000003540000}"/>
    <cellStyle name="Normal 2 3 3 3 2 3 3 2" xfId="11726" xr:uid="{00000000-0005-0000-0000-000004540000}"/>
    <cellStyle name="Normal 2 3 3 3 2 3 3 2 2" xfId="28022" xr:uid="{00000000-0005-0000-0000-000005540000}"/>
    <cellStyle name="Normal 2 3 3 3 2 3 3 3" xfId="19876" xr:uid="{00000000-0005-0000-0000-000006540000}"/>
    <cellStyle name="Normal 2 3 3 3 2 3 4" xfId="6160" xr:uid="{00000000-0005-0000-0000-000007540000}"/>
    <cellStyle name="Normal 2 3 3 3 2 3 4 2" xfId="14306" xr:uid="{00000000-0005-0000-0000-000008540000}"/>
    <cellStyle name="Normal 2 3 3 3 2 3 4 2 2" xfId="30602" xr:uid="{00000000-0005-0000-0000-000009540000}"/>
    <cellStyle name="Normal 2 3 3 3 2 3 4 3" xfId="22456" xr:uid="{00000000-0005-0000-0000-00000A540000}"/>
    <cellStyle name="Normal 2 3 3 3 2 3 5" xfId="9007" xr:uid="{00000000-0005-0000-0000-00000B540000}"/>
    <cellStyle name="Normal 2 3 3 3 2 3 5 2" xfId="25303" xr:uid="{00000000-0005-0000-0000-00000C540000}"/>
    <cellStyle name="Normal 2 3 3 3 2 3 6" xfId="17157" xr:uid="{00000000-0005-0000-0000-00000D540000}"/>
    <cellStyle name="Normal 2 3 3 3 2 4" xfId="1566" xr:uid="{00000000-0005-0000-0000-00000E540000}"/>
    <cellStyle name="Normal 2 3 3 3 2 4 2" xfId="4189" xr:uid="{00000000-0005-0000-0000-00000F540000}"/>
    <cellStyle name="Normal 2 3 3 3 2 4 2 2" xfId="12335" xr:uid="{00000000-0005-0000-0000-000010540000}"/>
    <cellStyle name="Normal 2 3 3 3 2 4 2 2 2" xfId="28631" xr:uid="{00000000-0005-0000-0000-000011540000}"/>
    <cellStyle name="Normal 2 3 3 3 2 4 2 3" xfId="20485" xr:uid="{00000000-0005-0000-0000-000012540000}"/>
    <cellStyle name="Normal 2 3 3 3 2 4 3" xfId="6865" xr:uid="{00000000-0005-0000-0000-000013540000}"/>
    <cellStyle name="Normal 2 3 3 3 2 4 3 2" xfId="15011" xr:uid="{00000000-0005-0000-0000-000014540000}"/>
    <cellStyle name="Normal 2 3 3 3 2 4 3 2 2" xfId="31307" xr:uid="{00000000-0005-0000-0000-000015540000}"/>
    <cellStyle name="Normal 2 3 3 3 2 4 3 3" xfId="23161" xr:uid="{00000000-0005-0000-0000-000016540000}"/>
    <cellStyle name="Normal 2 3 3 3 2 4 4" xfId="9712" xr:uid="{00000000-0005-0000-0000-000017540000}"/>
    <cellStyle name="Normal 2 3 3 3 2 4 4 2" xfId="26008" xr:uid="{00000000-0005-0000-0000-000018540000}"/>
    <cellStyle name="Normal 2 3 3 3 2 4 5" xfId="17862" xr:uid="{00000000-0005-0000-0000-000019540000}"/>
    <cellStyle name="Normal 2 3 3 3 2 5" xfId="2971" xr:uid="{00000000-0005-0000-0000-00001A540000}"/>
    <cellStyle name="Normal 2 3 3 3 2 5 2" xfId="11117" xr:uid="{00000000-0005-0000-0000-00001B540000}"/>
    <cellStyle name="Normal 2 3 3 3 2 5 2 2" xfId="27413" xr:uid="{00000000-0005-0000-0000-00001C540000}"/>
    <cellStyle name="Normal 2 3 3 3 2 5 3" xfId="19267" xr:uid="{00000000-0005-0000-0000-00001D540000}"/>
    <cellStyle name="Normal 2 3 3 3 2 6" xfId="5455" xr:uid="{00000000-0005-0000-0000-00001E540000}"/>
    <cellStyle name="Normal 2 3 3 3 2 6 2" xfId="13601" xr:uid="{00000000-0005-0000-0000-00001F540000}"/>
    <cellStyle name="Normal 2 3 3 3 2 6 2 2" xfId="29897" xr:uid="{00000000-0005-0000-0000-000020540000}"/>
    <cellStyle name="Normal 2 3 3 3 2 6 3" xfId="21751" xr:uid="{00000000-0005-0000-0000-000021540000}"/>
    <cellStyle name="Normal 2 3 3 3 2 7" xfId="8302" xr:uid="{00000000-0005-0000-0000-000022540000}"/>
    <cellStyle name="Normal 2 3 3 3 2 7 2" xfId="24598" xr:uid="{00000000-0005-0000-0000-000023540000}"/>
    <cellStyle name="Normal 2 3 3 3 2 8" xfId="16452" xr:uid="{00000000-0005-0000-0000-000024540000}"/>
    <cellStyle name="Normal 2 3 3 3 3" xfId="234" xr:uid="{00000000-0005-0000-0000-000025540000}"/>
    <cellStyle name="Normal 2 3 3 3 3 2" xfId="578" xr:uid="{00000000-0005-0000-0000-000026540000}"/>
    <cellStyle name="Normal 2 3 3 3 3 2 2" xfId="1284" xr:uid="{00000000-0005-0000-0000-000027540000}"/>
    <cellStyle name="Normal 2 3 3 3 3 2 2 2" xfId="2694" xr:uid="{00000000-0005-0000-0000-000028540000}"/>
    <cellStyle name="Normal 2 3 3 3 3 2 2 2 2" xfId="5168" xr:uid="{00000000-0005-0000-0000-000029540000}"/>
    <cellStyle name="Normal 2 3 3 3 3 2 2 2 2 2" xfId="13314" xr:uid="{00000000-0005-0000-0000-00002A540000}"/>
    <cellStyle name="Normal 2 3 3 3 3 2 2 2 2 2 2" xfId="29610" xr:uid="{00000000-0005-0000-0000-00002B540000}"/>
    <cellStyle name="Normal 2 3 3 3 3 2 2 2 2 3" xfId="21464" xr:uid="{00000000-0005-0000-0000-00002C540000}"/>
    <cellStyle name="Normal 2 3 3 3 3 2 2 2 3" xfId="7993" xr:uid="{00000000-0005-0000-0000-00002D540000}"/>
    <cellStyle name="Normal 2 3 3 3 3 2 2 2 3 2" xfId="16139" xr:uid="{00000000-0005-0000-0000-00002E540000}"/>
    <cellStyle name="Normal 2 3 3 3 3 2 2 2 3 2 2" xfId="32435" xr:uid="{00000000-0005-0000-0000-00002F540000}"/>
    <cellStyle name="Normal 2 3 3 3 3 2 2 2 3 3" xfId="24289" xr:uid="{00000000-0005-0000-0000-000030540000}"/>
    <cellStyle name="Normal 2 3 3 3 3 2 2 2 4" xfId="10840" xr:uid="{00000000-0005-0000-0000-000031540000}"/>
    <cellStyle name="Normal 2 3 3 3 3 2 2 2 4 2" xfId="27136" xr:uid="{00000000-0005-0000-0000-000032540000}"/>
    <cellStyle name="Normal 2 3 3 3 3 2 2 2 5" xfId="18990" xr:uid="{00000000-0005-0000-0000-000033540000}"/>
    <cellStyle name="Normal 2 3 3 3 3 2 2 3" xfId="3950" xr:uid="{00000000-0005-0000-0000-000034540000}"/>
    <cellStyle name="Normal 2 3 3 3 3 2 2 3 2" xfId="12096" xr:uid="{00000000-0005-0000-0000-000035540000}"/>
    <cellStyle name="Normal 2 3 3 3 3 2 2 3 2 2" xfId="28392" xr:uid="{00000000-0005-0000-0000-000036540000}"/>
    <cellStyle name="Normal 2 3 3 3 3 2 2 3 3" xfId="20246" xr:uid="{00000000-0005-0000-0000-000037540000}"/>
    <cellStyle name="Normal 2 3 3 3 3 2 2 4" xfId="6583" xr:uid="{00000000-0005-0000-0000-000038540000}"/>
    <cellStyle name="Normal 2 3 3 3 3 2 2 4 2" xfId="14729" xr:uid="{00000000-0005-0000-0000-000039540000}"/>
    <cellStyle name="Normal 2 3 3 3 3 2 2 4 2 2" xfId="31025" xr:uid="{00000000-0005-0000-0000-00003A540000}"/>
    <cellStyle name="Normal 2 3 3 3 3 2 2 4 3" xfId="22879" xr:uid="{00000000-0005-0000-0000-00003B540000}"/>
    <cellStyle name="Normal 2 3 3 3 3 2 2 5" xfId="9430" xr:uid="{00000000-0005-0000-0000-00003C540000}"/>
    <cellStyle name="Normal 2 3 3 3 3 2 2 5 2" xfId="25726" xr:uid="{00000000-0005-0000-0000-00003D540000}"/>
    <cellStyle name="Normal 2 3 3 3 3 2 2 6" xfId="17580" xr:uid="{00000000-0005-0000-0000-00003E540000}"/>
    <cellStyle name="Normal 2 3 3 3 3 2 3" xfId="1989" xr:uid="{00000000-0005-0000-0000-00003F540000}"/>
    <cellStyle name="Normal 2 3 3 3 3 2 3 2" xfId="4559" xr:uid="{00000000-0005-0000-0000-000040540000}"/>
    <cellStyle name="Normal 2 3 3 3 3 2 3 2 2" xfId="12705" xr:uid="{00000000-0005-0000-0000-000041540000}"/>
    <cellStyle name="Normal 2 3 3 3 3 2 3 2 2 2" xfId="29001" xr:uid="{00000000-0005-0000-0000-000042540000}"/>
    <cellStyle name="Normal 2 3 3 3 3 2 3 2 3" xfId="20855" xr:uid="{00000000-0005-0000-0000-000043540000}"/>
    <cellStyle name="Normal 2 3 3 3 3 2 3 3" xfId="7288" xr:uid="{00000000-0005-0000-0000-000044540000}"/>
    <cellStyle name="Normal 2 3 3 3 3 2 3 3 2" xfId="15434" xr:uid="{00000000-0005-0000-0000-000045540000}"/>
    <cellStyle name="Normal 2 3 3 3 3 2 3 3 2 2" xfId="31730" xr:uid="{00000000-0005-0000-0000-000046540000}"/>
    <cellStyle name="Normal 2 3 3 3 3 2 3 3 3" xfId="23584" xr:uid="{00000000-0005-0000-0000-000047540000}"/>
    <cellStyle name="Normal 2 3 3 3 3 2 3 4" xfId="10135" xr:uid="{00000000-0005-0000-0000-000048540000}"/>
    <cellStyle name="Normal 2 3 3 3 3 2 3 4 2" xfId="26431" xr:uid="{00000000-0005-0000-0000-000049540000}"/>
    <cellStyle name="Normal 2 3 3 3 3 2 3 5" xfId="18285" xr:uid="{00000000-0005-0000-0000-00004A540000}"/>
    <cellStyle name="Normal 2 3 3 3 3 2 4" xfId="3341" xr:uid="{00000000-0005-0000-0000-00004B540000}"/>
    <cellStyle name="Normal 2 3 3 3 3 2 4 2" xfId="11487" xr:uid="{00000000-0005-0000-0000-00004C540000}"/>
    <cellStyle name="Normal 2 3 3 3 3 2 4 2 2" xfId="27783" xr:uid="{00000000-0005-0000-0000-00004D540000}"/>
    <cellStyle name="Normal 2 3 3 3 3 2 4 3" xfId="19637" xr:uid="{00000000-0005-0000-0000-00004E540000}"/>
    <cellStyle name="Normal 2 3 3 3 3 2 5" xfId="5878" xr:uid="{00000000-0005-0000-0000-00004F540000}"/>
    <cellStyle name="Normal 2 3 3 3 3 2 5 2" xfId="14024" xr:uid="{00000000-0005-0000-0000-000050540000}"/>
    <cellStyle name="Normal 2 3 3 3 3 2 5 2 2" xfId="30320" xr:uid="{00000000-0005-0000-0000-000051540000}"/>
    <cellStyle name="Normal 2 3 3 3 3 2 5 3" xfId="22174" xr:uid="{00000000-0005-0000-0000-000052540000}"/>
    <cellStyle name="Normal 2 3 3 3 3 2 6" xfId="8725" xr:uid="{00000000-0005-0000-0000-000053540000}"/>
    <cellStyle name="Normal 2 3 3 3 3 2 6 2" xfId="25021" xr:uid="{00000000-0005-0000-0000-000054540000}"/>
    <cellStyle name="Normal 2 3 3 3 3 2 7" xfId="16875" xr:uid="{00000000-0005-0000-0000-000055540000}"/>
    <cellStyle name="Normal 2 3 3 3 3 3" xfId="940" xr:uid="{00000000-0005-0000-0000-000056540000}"/>
    <cellStyle name="Normal 2 3 3 3 3 3 2" xfId="2350" xr:uid="{00000000-0005-0000-0000-000057540000}"/>
    <cellStyle name="Normal 2 3 3 3 3 3 2 2" xfId="4872" xr:uid="{00000000-0005-0000-0000-000058540000}"/>
    <cellStyle name="Normal 2 3 3 3 3 3 2 2 2" xfId="13018" xr:uid="{00000000-0005-0000-0000-000059540000}"/>
    <cellStyle name="Normal 2 3 3 3 3 3 2 2 2 2" xfId="29314" xr:uid="{00000000-0005-0000-0000-00005A540000}"/>
    <cellStyle name="Normal 2 3 3 3 3 3 2 2 3" xfId="21168" xr:uid="{00000000-0005-0000-0000-00005B540000}"/>
    <cellStyle name="Normal 2 3 3 3 3 3 2 3" xfId="7649" xr:uid="{00000000-0005-0000-0000-00005C540000}"/>
    <cellStyle name="Normal 2 3 3 3 3 3 2 3 2" xfId="15795" xr:uid="{00000000-0005-0000-0000-00005D540000}"/>
    <cellStyle name="Normal 2 3 3 3 3 3 2 3 2 2" xfId="32091" xr:uid="{00000000-0005-0000-0000-00005E540000}"/>
    <cellStyle name="Normal 2 3 3 3 3 3 2 3 3" xfId="23945" xr:uid="{00000000-0005-0000-0000-00005F540000}"/>
    <cellStyle name="Normal 2 3 3 3 3 3 2 4" xfId="10496" xr:uid="{00000000-0005-0000-0000-000060540000}"/>
    <cellStyle name="Normal 2 3 3 3 3 3 2 4 2" xfId="26792" xr:uid="{00000000-0005-0000-0000-000061540000}"/>
    <cellStyle name="Normal 2 3 3 3 3 3 2 5" xfId="18646" xr:uid="{00000000-0005-0000-0000-000062540000}"/>
    <cellStyle name="Normal 2 3 3 3 3 3 3" xfId="3654" xr:uid="{00000000-0005-0000-0000-000063540000}"/>
    <cellStyle name="Normal 2 3 3 3 3 3 3 2" xfId="11800" xr:uid="{00000000-0005-0000-0000-000064540000}"/>
    <cellStyle name="Normal 2 3 3 3 3 3 3 2 2" xfId="28096" xr:uid="{00000000-0005-0000-0000-000065540000}"/>
    <cellStyle name="Normal 2 3 3 3 3 3 3 3" xfId="19950" xr:uid="{00000000-0005-0000-0000-000066540000}"/>
    <cellStyle name="Normal 2 3 3 3 3 3 4" xfId="6239" xr:uid="{00000000-0005-0000-0000-000067540000}"/>
    <cellStyle name="Normal 2 3 3 3 3 3 4 2" xfId="14385" xr:uid="{00000000-0005-0000-0000-000068540000}"/>
    <cellStyle name="Normal 2 3 3 3 3 3 4 2 2" xfId="30681" xr:uid="{00000000-0005-0000-0000-000069540000}"/>
    <cellStyle name="Normal 2 3 3 3 3 3 4 3" xfId="22535" xr:uid="{00000000-0005-0000-0000-00006A540000}"/>
    <cellStyle name="Normal 2 3 3 3 3 3 5" xfId="9086" xr:uid="{00000000-0005-0000-0000-00006B540000}"/>
    <cellStyle name="Normal 2 3 3 3 3 3 5 2" xfId="25382" xr:uid="{00000000-0005-0000-0000-00006C540000}"/>
    <cellStyle name="Normal 2 3 3 3 3 3 6" xfId="17236" xr:uid="{00000000-0005-0000-0000-00006D540000}"/>
    <cellStyle name="Normal 2 3 3 3 3 4" xfId="1645" xr:uid="{00000000-0005-0000-0000-00006E540000}"/>
    <cellStyle name="Normal 2 3 3 3 3 4 2" xfId="4263" xr:uid="{00000000-0005-0000-0000-00006F540000}"/>
    <cellStyle name="Normal 2 3 3 3 3 4 2 2" xfId="12409" xr:uid="{00000000-0005-0000-0000-000070540000}"/>
    <cellStyle name="Normal 2 3 3 3 3 4 2 2 2" xfId="28705" xr:uid="{00000000-0005-0000-0000-000071540000}"/>
    <cellStyle name="Normal 2 3 3 3 3 4 2 3" xfId="20559" xr:uid="{00000000-0005-0000-0000-000072540000}"/>
    <cellStyle name="Normal 2 3 3 3 3 4 3" xfId="6944" xr:uid="{00000000-0005-0000-0000-000073540000}"/>
    <cellStyle name="Normal 2 3 3 3 3 4 3 2" xfId="15090" xr:uid="{00000000-0005-0000-0000-000074540000}"/>
    <cellStyle name="Normal 2 3 3 3 3 4 3 2 2" xfId="31386" xr:uid="{00000000-0005-0000-0000-000075540000}"/>
    <cellStyle name="Normal 2 3 3 3 3 4 3 3" xfId="23240" xr:uid="{00000000-0005-0000-0000-000076540000}"/>
    <cellStyle name="Normal 2 3 3 3 3 4 4" xfId="9791" xr:uid="{00000000-0005-0000-0000-000077540000}"/>
    <cellStyle name="Normal 2 3 3 3 3 4 4 2" xfId="26087" xr:uid="{00000000-0005-0000-0000-000078540000}"/>
    <cellStyle name="Normal 2 3 3 3 3 4 5" xfId="17941" xr:uid="{00000000-0005-0000-0000-000079540000}"/>
    <cellStyle name="Normal 2 3 3 3 3 5" xfId="3045" xr:uid="{00000000-0005-0000-0000-00007A540000}"/>
    <cellStyle name="Normal 2 3 3 3 3 5 2" xfId="11191" xr:uid="{00000000-0005-0000-0000-00007B540000}"/>
    <cellStyle name="Normal 2 3 3 3 3 5 2 2" xfId="27487" xr:uid="{00000000-0005-0000-0000-00007C540000}"/>
    <cellStyle name="Normal 2 3 3 3 3 5 3" xfId="19341" xr:uid="{00000000-0005-0000-0000-00007D540000}"/>
    <cellStyle name="Normal 2 3 3 3 3 6" xfId="5534" xr:uid="{00000000-0005-0000-0000-00007E540000}"/>
    <cellStyle name="Normal 2 3 3 3 3 6 2" xfId="13680" xr:uid="{00000000-0005-0000-0000-00007F540000}"/>
    <cellStyle name="Normal 2 3 3 3 3 6 2 2" xfId="29976" xr:uid="{00000000-0005-0000-0000-000080540000}"/>
    <cellStyle name="Normal 2 3 3 3 3 6 3" xfId="21830" xr:uid="{00000000-0005-0000-0000-000081540000}"/>
    <cellStyle name="Normal 2 3 3 3 3 7" xfId="8381" xr:uid="{00000000-0005-0000-0000-000082540000}"/>
    <cellStyle name="Normal 2 3 3 3 3 7 2" xfId="24677" xr:uid="{00000000-0005-0000-0000-000083540000}"/>
    <cellStyle name="Normal 2 3 3 3 3 8" xfId="16531" xr:uid="{00000000-0005-0000-0000-000084540000}"/>
    <cellStyle name="Normal 2 3 3 3 4" xfId="319" xr:uid="{00000000-0005-0000-0000-000085540000}"/>
    <cellStyle name="Normal 2 3 3 3 4 2" xfId="663" xr:uid="{00000000-0005-0000-0000-000086540000}"/>
    <cellStyle name="Normal 2 3 3 3 4 2 2" xfId="1369" xr:uid="{00000000-0005-0000-0000-000087540000}"/>
    <cellStyle name="Normal 2 3 3 3 4 2 2 2" xfId="2779" xr:uid="{00000000-0005-0000-0000-000088540000}"/>
    <cellStyle name="Normal 2 3 3 3 4 2 2 2 2" xfId="5242" xr:uid="{00000000-0005-0000-0000-000089540000}"/>
    <cellStyle name="Normal 2 3 3 3 4 2 2 2 2 2" xfId="13388" xr:uid="{00000000-0005-0000-0000-00008A540000}"/>
    <cellStyle name="Normal 2 3 3 3 4 2 2 2 2 2 2" xfId="29684" xr:uid="{00000000-0005-0000-0000-00008B540000}"/>
    <cellStyle name="Normal 2 3 3 3 4 2 2 2 2 3" xfId="21538" xr:uid="{00000000-0005-0000-0000-00008C540000}"/>
    <cellStyle name="Normal 2 3 3 3 4 2 2 2 3" xfId="8078" xr:uid="{00000000-0005-0000-0000-00008D540000}"/>
    <cellStyle name="Normal 2 3 3 3 4 2 2 2 3 2" xfId="16224" xr:uid="{00000000-0005-0000-0000-00008E540000}"/>
    <cellStyle name="Normal 2 3 3 3 4 2 2 2 3 2 2" xfId="32520" xr:uid="{00000000-0005-0000-0000-00008F540000}"/>
    <cellStyle name="Normal 2 3 3 3 4 2 2 2 3 3" xfId="24374" xr:uid="{00000000-0005-0000-0000-000090540000}"/>
    <cellStyle name="Normal 2 3 3 3 4 2 2 2 4" xfId="10925" xr:uid="{00000000-0005-0000-0000-000091540000}"/>
    <cellStyle name="Normal 2 3 3 3 4 2 2 2 4 2" xfId="27221" xr:uid="{00000000-0005-0000-0000-000092540000}"/>
    <cellStyle name="Normal 2 3 3 3 4 2 2 2 5" xfId="19075" xr:uid="{00000000-0005-0000-0000-000093540000}"/>
    <cellStyle name="Normal 2 3 3 3 4 2 2 3" xfId="4024" xr:uid="{00000000-0005-0000-0000-000094540000}"/>
    <cellStyle name="Normal 2 3 3 3 4 2 2 3 2" xfId="12170" xr:uid="{00000000-0005-0000-0000-000095540000}"/>
    <cellStyle name="Normal 2 3 3 3 4 2 2 3 2 2" xfId="28466" xr:uid="{00000000-0005-0000-0000-000096540000}"/>
    <cellStyle name="Normal 2 3 3 3 4 2 2 3 3" xfId="20320" xr:uid="{00000000-0005-0000-0000-000097540000}"/>
    <cellStyle name="Normal 2 3 3 3 4 2 2 4" xfId="6668" xr:uid="{00000000-0005-0000-0000-000098540000}"/>
    <cellStyle name="Normal 2 3 3 3 4 2 2 4 2" xfId="14814" xr:uid="{00000000-0005-0000-0000-000099540000}"/>
    <cellStyle name="Normal 2 3 3 3 4 2 2 4 2 2" xfId="31110" xr:uid="{00000000-0005-0000-0000-00009A540000}"/>
    <cellStyle name="Normal 2 3 3 3 4 2 2 4 3" xfId="22964" xr:uid="{00000000-0005-0000-0000-00009B540000}"/>
    <cellStyle name="Normal 2 3 3 3 4 2 2 5" xfId="9515" xr:uid="{00000000-0005-0000-0000-00009C540000}"/>
    <cellStyle name="Normal 2 3 3 3 4 2 2 5 2" xfId="25811" xr:uid="{00000000-0005-0000-0000-00009D540000}"/>
    <cellStyle name="Normal 2 3 3 3 4 2 2 6" xfId="17665" xr:uid="{00000000-0005-0000-0000-00009E540000}"/>
    <cellStyle name="Normal 2 3 3 3 4 2 3" xfId="2074" xr:uid="{00000000-0005-0000-0000-00009F540000}"/>
    <cellStyle name="Normal 2 3 3 3 4 2 3 2" xfId="4633" xr:uid="{00000000-0005-0000-0000-0000A0540000}"/>
    <cellStyle name="Normal 2 3 3 3 4 2 3 2 2" xfId="12779" xr:uid="{00000000-0005-0000-0000-0000A1540000}"/>
    <cellStyle name="Normal 2 3 3 3 4 2 3 2 2 2" xfId="29075" xr:uid="{00000000-0005-0000-0000-0000A2540000}"/>
    <cellStyle name="Normal 2 3 3 3 4 2 3 2 3" xfId="20929" xr:uid="{00000000-0005-0000-0000-0000A3540000}"/>
    <cellStyle name="Normal 2 3 3 3 4 2 3 3" xfId="7373" xr:uid="{00000000-0005-0000-0000-0000A4540000}"/>
    <cellStyle name="Normal 2 3 3 3 4 2 3 3 2" xfId="15519" xr:uid="{00000000-0005-0000-0000-0000A5540000}"/>
    <cellStyle name="Normal 2 3 3 3 4 2 3 3 2 2" xfId="31815" xr:uid="{00000000-0005-0000-0000-0000A6540000}"/>
    <cellStyle name="Normal 2 3 3 3 4 2 3 3 3" xfId="23669" xr:uid="{00000000-0005-0000-0000-0000A7540000}"/>
    <cellStyle name="Normal 2 3 3 3 4 2 3 4" xfId="10220" xr:uid="{00000000-0005-0000-0000-0000A8540000}"/>
    <cellStyle name="Normal 2 3 3 3 4 2 3 4 2" xfId="26516" xr:uid="{00000000-0005-0000-0000-0000A9540000}"/>
    <cellStyle name="Normal 2 3 3 3 4 2 3 5" xfId="18370" xr:uid="{00000000-0005-0000-0000-0000AA540000}"/>
    <cellStyle name="Normal 2 3 3 3 4 2 4" xfId="3415" xr:uid="{00000000-0005-0000-0000-0000AB540000}"/>
    <cellStyle name="Normal 2 3 3 3 4 2 4 2" xfId="11561" xr:uid="{00000000-0005-0000-0000-0000AC540000}"/>
    <cellStyle name="Normal 2 3 3 3 4 2 4 2 2" xfId="27857" xr:uid="{00000000-0005-0000-0000-0000AD540000}"/>
    <cellStyle name="Normal 2 3 3 3 4 2 4 3" xfId="19711" xr:uid="{00000000-0005-0000-0000-0000AE540000}"/>
    <cellStyle name="Normal 2 3 3 3 4 2 5" xfId="5963" xr:uid="{00000000-0005-0000-0000-0000AF540000}"/>
    <cellStyle name="Normal 2 3 3 3 4 2 5 2" xfId="14109" xr:uid="{00000000-0005-0000-0000-0000B0540000}"/>
    <cellStyle name="Normal 2 3 3 3 4 2 5 2 2" xfId="30405" xr:uid="{00000000-0005-0000-0000-0000B1540000}"/>
    <cellStyle name="Normal 2 3 3 3 4 2 5 3" xfId="22259" xr:uid="{00000000-0005-0000-0000-0000B2540000}"/>
    <cellStyle name="Normal 2 3 3 3 4 2 6" xfId="8810" xr:uid="{00000000-0005-0000-0000-0000B3540000}"/>
    <cellStyle name="Normal 2 3 3 3 4 2 6 2" xfId="25106" xr:uid="{00000000-0005-0000-0000-0000B4540000}"/>
    <cellStyle name="Normal 2 3 3 3 4 2 7" xfId="16960" xr:uid="{00000000-0005-0000-0000-0000B5540000}"/>
    <cellStyle name="Normal 2 3 3 3 4 3" xfId="1025" xr:uid="{00000000-0005-0000-0000-0000B6540000}"/>
    <cellStyle name="Normal 2 3 3 3 4 3 2" xfId="2435" xr:uid="{00000000-0005-0000-0000-0000B7540000}"/>
    <cellStyle name="Normal 2 3 3 3 4 3 2 2" xfId="4946" xr:uid="{00000000-0005-0000-0000-0000B8540000}"/>
    <cellStyle name="Normal 2 3 3 3 4 3 2 2 2" xfId="13092" xr:uid="{00000000-0005-0000-0000-0000B9540000}"/>
    <cellStyle name="Normal 2 3 3 3 4 3 2 2 2 2" xfId="29388" xr:uid="{00000000-0005-0000-0000-0000BA540000}"/>
    <cellStyle name="Normal 2 3 3 3 4 3 2 2 3" xfId="21242" xr:uid="{00000000-0005-0000-0000-0000BB540000}"/>
    <cellStyle name="Normal 2 3 3 3 4 3 2 3" xfId="7734" xr:uid="{00000000-0005-0000-0000-0000BC540000}"/>
    <cellStyle name="Normal 2 3 3 3 4 3 2 3 2" xfId="15880" xr:uid="{00000000-0005-0000-0000-0000BD540000}"/>
    <cellStyle name="Normal 2 3 3 3 4 3 2 3 2 2" xfId="32176" xr:uid="{00000000-0005-0000-0000-0000BE540000}"/>
    <cellStyle name="Normal 2 3 3 3 4 3 2 3 3" xfId="24030" xr:uid="{00000000-0005-0000-0000-0000BF540000}"/>
    <cellStyle name="Normal 2 3 3 3 4 3 2 4" xfId="10581" xr:uid="{00000000-0005-0000-0000-0000C0540000}"/>
    <cellStyle name="Normal 2 3 3 3 4 3 2 4 2" xfId="26877" xr:uid="{00000000-0005-0000-0000-0000C1540000}"/>
    <cellStyle name="Normal 2 3 3 3 4 3 2 5" xfId="18731" xr:uid="{00000000-0005-0000-0000-0000C2540000}"/>
    <cellStyle name="Normal 2 3 3 3 4 3 3" xfId="3728" xr:uid="{00000000-0005-0000-0000-0000C3540000}"/>
    <cellStyle name="Normal 2 3 3 3 4 3 3 2" xfId="11874" xr:uid="{00000000-0005-0000-0000-0000C4540000}"/>
    <cellStyle name="Normal 2 3 3 3 4 3 3 2 2" xfId="28170" xr:uid="{00000000-0005-0000-0000-0000C5540000}"/>
    <cellStyle name="Normal 2 3 3 3 4 3 3 3" xfId="20024" xr:uid="{00000000-0005-0000-0000-0000C6540000}"/>
    <cellStyle name="Normal 2 3 3 3 4 3 4" xfId="6324" xr:uid="{00000000-0005-0000-0000-0000C7540000}"/>
    <cellStyle name="Normal 2 3 3 3 4 3 4 2" xfId="14470" xr:uid="{00000000-0005-0000-0000-0000C8540000}"/>
    <cellStyle name="Normal 2 3 3 3 4 3 4 2 2" xfId="30766" xr:uid="{00000000-0005-0000-0000-0000C9540000}"/>
    <cellStyle name="Normal 2 3 3 3 4 3 4 3" xfId="22620" xr:uid="{00000000-0005-0000-0000-0000CA540000}"/>
    <cellStyle name="Normal 2 3 3 3 4 3 5" xfId="9171" xr:uid="{00000000-0005-0000-0000-0000CB540000}"/>
    <cellStyle name="Normal 2 3 3 3 4 3 5 2" xfId="25467" xr:uid="{00000000-0005-0000-0000-0000CC540000}"/>
    <cellStyle name="Normal 2 3 3 3 4 3 6" xfId="17321" xr:uid="{00000000-0005-0000-0000-0000CD540000}"/>
    <cellStyle name="Normal 2 3 3 3 4 4" xfId="1730" xr:uid="{00000000-0005-0000-0000-0000CE540000}"/>
    <cellStyle name="Normal 2 3 3 3 4 4 2" xfId="4337" xr:uid="{00000000-0005-0000-0000-0000CF540000}"/>
    <cellStyle name="Normal 2 3 3 3 4 4 2 2" xfId="12483" xr:uid="{00000000-0005-0000-0000-0000D0540000}"/>
    <cellStyle name="Normal 2 3 3 3 4 4 2 2 2" xfId="28779" xr:uid="{00000000-0005-0000-0000-0000D1540000}"/>
    <cellStyle name="Normal 2 3 3 3 4 4 2 3" xfId="20633" xr:uid="{00000000-0005-0000-0000-0000D2540000}"/>
    <cellStyle name="Normal 2 3 3 3 4 4 3" xfId="7029" xr:uid="{00000000-0005-0000-0000-0000D3540000}"/>
    <cellStyle name="Normal 2 3 3 3 4 4 3 2" xfId="15175" xr:uid="{00000000-0005-0000-0000-0000D4540000}"/>
    <cellStyle name="Normal 2 3 3 3 4 4 3 2 2" xfId="31471" xr:uid="{00000000-0005-0000-0000-0000D5540000}"/>
    <cellStyle name="Normal 2 3 3 3 4 4 3 3" xfId="23325" xr:uid="{00000000-0005-0000-0000-0000D6540000}"/>
    <cellStyle name="Normal 2 3 3 3 4 4 4" xfId="9876" xr:uid="{00000000-0005-0000-0000-0000D7540000}"/>
    <cellStyle name="Normal 2 3 3 3 4 4 4 2" xfId="26172" xr:uid="{00000000-0005-0000-0000-0000D8540000}"/>
    <cellStyle name="Normal 2 3 3 3 4 4 5" xfId="18026" xr:uid="{00000000-0005-0000-0000-0000D9540000}"/>
    <cellStyle name="Normal 2 3 3 3 4 5" xfId="3119" xr:uid="{00000000-0005-0000-0000-0000DA540000}"/>
    <cellStyle name="Normal 2 3 3 3 4 5 2" xfId="11265" xr:uid="{00000000-0005-0000-0000-0000DB540000}"/>
    <cellStyle name="Normal 2 3 3 3 4 5 2 2" xfId="27561" xr:uid="{00000000-0005-0000-0000-0000DC540000}"/>
    <cellStyle name="Normal 2 3 3 3 4 5 3" xfId="19415" xr:uid="{00000000-0005-0000-0000-0000DD540000}"/>
    <cellStyle name="Normal 2 3 3 3 4 6" xfId="5619" xr:uid="{00000000-0005-0000-0000-0000DE540000}"/>
    <cellStyle name="Normal 2 3 3 3 4 6 2" xfId="13765" xr:uid="{00000000-0005-0000-0000-0000DF540000}"/>
    <cellStyle name="Normal 2 3 3 3 4 6 2 2" xfId="30061" xr:uid="{00000000-0005-0000-0000-0000E0540000}"/>
    <cellStyle name="Normal 2 3 3 3 4 6 3" xfId="21915" xr:uid="{00000000-0005-0000-0000-0000E1540000}"/>
    <cellStyle name="Normal 2 3 3 3 4 7" xfId="8466" xr:uid="{00000000-0005-0000-0000-0000E2540000}"/>
    <cellStyle name="Normal 2 3 3 3 4 7 2" xfId="24762" xr:uid="{00000000-0005-0000-0000-0000E3540000}"/>
    <cellStyle name="Normal 2 3 3 3 4 8" xfId="16616" xr:uid="{00000000-0005-0000-0000-0000E4540000}"/>
    <cellStyle name="Normal 2 3 3 3 5" xfId="409" xr:uid="{00000000-0005-0000-0000-0000E5540000}"/>
    <cellStyle name="Normal 2 3 3 3 5 2" xfId="1115" xr:uid="{00000000-0005-0000-0000-0000E6540000}"/>
    <cellStyle name="Normal 2 3 3 3 5 2 2" xfId="2525" xr:uid="{00000000-0005-0000-0000-0000E7540000}"/>
    <cellStyle name="Normal 2 3 3 3 5 2 2 2" xfId="5020" xr:uid="{00000000-0005-0000-0000-0000E8540000}"/>
    <cellStyle name="Normal 2 3 3 3 5 2 2 2 2" xfId="13166" xr:uid="{00000000-0005-0000-0000-0000E9540000}"/>
    <cellStyle name="Normal 2 3 3 3 5 2 2 2 2 2" xfId="29462" xr:uid="{00000000-0005-0000-0000-0000EA540000}"/>
    <cellStyle name="Normal 2 3 3 3 5 2 2 2 3" xfId="21316" xr:uid="{00000000-0005-0000-0000-0000EB540000}"/>
    <cellStyle name="Normal 2 3 3 3 5 2 2 3" xfId="7824" xr:uid="{00000000-0005-0000-0000-0000EC540000}"/>
    <cellStyle name="Normal 2 3 3 3 5 2 2 3 2" xfId="15970" xr:uid="{00000000-0005-0000-0000-0000ED540000}"/>
    <cellStyle name="Normal 2 3 3 3 5 2 2 3 2 2" xfId="32266" xr:uid="{00000000-0005-0000-0000-0000EE540000}"/>
    <cellStyle name="Normal 2 3 3 3 5 2 2 3 3" xfId="24120" xr:uid="{00000000-0005-0000-0000-0000EF540000}"/>
    <cellStyle name="Normal 2 3 3 3 5 2 2 4" xfId="10671" xr:uid="{00000000-0005-0000-0000-0000F0540000}"/>
    <cellStyle name="Normal 2 3 3 3 5 2 2 4 2" xfId="26967" xr:uid="{00000000-0005-0000-0000-0000F1540000}"/>
    <cellStyle name="Normal 2 3 3 3 5 2 2 5" xfId="18821" xr:uid="{00000000-0005-0000-0000-0000F2540000}"/>
    <cellStyle name="Normal 2 3 3 3 5 2 3" xfId="3802" xr:uid="{00000000-0005-0000-0000-0000F3540000}"/>
    <cellStyle name="Normal 2 3 3 3 5 2 3 2" xfId="11948" xr:uid="{00000000-0005-0000-0000-0000F4540000}"/>
    <cellStyle name="Normal 2 3 3 3 5 2 3 2 2" xfId="28244" xr:uid="{00000000-0005-0000-0000-0000F5540000}"/>
    <cellStyle name="Normal 2 3 3 3 5 2 3 3" xfId="20098" xr:uid="{00000000-0005-0000-0000-0000F6540000}"/>
    <cellStyle name="Normal 2 3 3 3 5 2 4" xfId="6414" xr:uid="{00000000-0005-0000-0000-0000F7540000}"/>
    <cellStyle name="Normal 2 3 3 3 5 2 4 2" xfId="14560" xr:uid="{00000000-0005-0000-0000-0000F8540000}"/>
    <cellStyle name="Normal 2 3 3 3 5 2 4 2 2" xfId="30856" xr:uid="{00000000-0005-0000-0000-0000F9540000}"/>
    <cellStyle name="Normal 2 3 3 3 5 2 4 3" xfId="22710" xr:uid="{00000000-0005-0000-0000-0000FA540000}"/>
    <cellStyle name="Normal 2 3 3 3 5 2 5" xfId="9261" xr:uid="{00000000-0005-0000-0000-0000FB540000}"/>
    <cellStyle name="Normal 2 3 3 3 5 2 5 2" xfId="25557" xr:uid="{00000000-0005-0000-0000-0000FC540000}"/>
    <cellStyle name="Normal 2 3 3 3 5 2 6" xfId="17411" xr:uid="{00000000-0005-0000-0000-0000FD540000}"/>
    <cellStyle name="Normal 2 3 3 3 5 3" xfId="1820" xr:uid="{00000000-0005-0000-0000-0000FE540000}"/>
    <cellStyle name="Normal 2 3 3 3 5 3 2" xfId="4411" xr:uid="{00000000-0005-0000-0000-0000FF540000}"/>
    <cellStyle name="Normal 2 3 3 3 5 3 2 2" xfId="12557" xr:uid="{00000000-0005-0000-0000-000000550000}"/>
    <cellStyle name="Normal 2 3 3 3 5 3 2 2 2" xfId="28853" xr:uid="{00000000-0005-0000-0000-000001550000}"/>
    <cellStyle name="Normal 2 3 3 3 5 3 2 3" xfId="20707" xr:uid="{00000000-0005-0000-0000-000002550000}"/>
    <cellStyle name="Normal 2 3 3 3 5 3 3" xfId="7119" xr:uid="{00000000-0005-0000-0000-000003550000}"/>
    <cellStyle name="Normal 2 3 3 3 5 3 3 2" xfId="15265" xr:uid="{00000000-0005-0000-0000-000004550000}"/>
    <cellStyle name="Normal 2 3 3 3 5 3 3 2 2" xfId="31561" xr:uid="{00000000-0005-0000-0000-000005550000}"/>
    <cellStyle name="Normal 2 3 3 3 5 3 3 3" xfId="23415" xr:uid="{00000000-0005-0000-0000-000006550000}"/>
    <cellStyle name="Normal 2 3 3 3 5 3 4" xfId="9966" xr:uid="{00000000-0005-0000-0000-000007550000}"/>
    <cellStyle name="Normal 2 3 3 3 5 3 4 2" xfId="26262" xr:uid="{00000000-0005-0000-0000-000008550000}"/>
    <cellStyle name="Normal 2 3 3 3 5 3 5" xfId="18116" xr:uid="{00000000-0005-0000-0000-000009550000}"/>
    <cellStyle name="Normal 2 3 3 3 5 4" xfId="3193" xr:uid="{00000000-0005-0000-0000-00000A550000}"/>
    <cellStyle name="Normal 2 3 3 3 5 4 2" xfId="11339" xr:uid="{00000000-0005-0000-0000-00000B550000}"/>
    <cellStyle name="Normal 2 3 3 3 5 4 2 2" xfId="27635" xr:uid="{00000000-0005-0000-0000-00000C550000}"/>
    <cellStyle name="Normal 2 3 3 3 5 4 3" xfId="19489" xr:uid="{00000000-0005-0000-0000-00000D550000}"/>
    <cellStyle name="Normal 2 3 3 3 5 5" xfId="5709" xr:uid="{00000000-0005-0000-0000-00000E550000}"/>
    <cellStyle name="Normal 2 3 3 3 5 5 2" xfId="13855" xr:uid="{00000000-0005-0000-0000-00000F550000}"/>
    <cellStyle name="Normal 2 3 3 3 5 5 2 2" xfId="30151" xr:uid="{00000000-0005-0000-0000-000010550000}"/>
    <cellStyle name="Normal 2 3 3 3 5 5 3" xfId="22005" xr:uid="{00000000-0005-0000-0000-000011550000}"/>
    <cellStyle name="Normal 2 3 3 3 5 6" xfId="8556" xr:uid="{00000000-0005-0000-0000-000012550000}"/>
    <cellStyle name="Normal 2 3 3 3 5 6 2" xfId="24852" xr:uid="{00000000-0005-0000-0000-000013550000}"/>
    <cellStyle name="Normal 2 3 3 3 5 7" xfId="16706" xr:uid="{00000000-0005-0000-0000-000014550000}"/>
    <cellStyle name="Normal 2 3 3 3 6" xfId="771" xr:uid="{00000000-0005-0000-0000-000015550000}"/>
    <cellStyle name="Normal 2 3 3 3 6 2" xfId="2181" xr:uid="{00000000-0005-0000-0000-000016550000}"/>
    <cellStyle name="Normal 2 3 3 3 6 2 2" xfId="4724" xr:uid="{00000000-0005-0000-0000-000017550000}"/>
    <cellStyle name="Normal 2 3 3 3 6 2 2 2" xfId="12870" xr:uid="{00000000-0005-0000-0000-000018550000}"/>
    <cellStyle name="Normal 2 3 3 3 6 2 2 2 2" xfId="29166" xr:uid="{00000000-0005-0000-0000-000019550000}"/>
    <cellStyle name="Normal 2 3 3 3 6 2 2 3" xfId="21020" xr:uid="{00000000-0005-0000-0000-00001A550000}"/>
    <cellStyle name="Normal 2 3 3 3 6 2 3" xfId="7480" xr:uid="{00000000-0005-0000-0000-00001B550000}"/>
    <cellStyle name="Normal 2 3 3 3 6 2 3 2" xfId="15626" xr:uid="{00000000-0005-0000-0000-00001C550000}"/>
    <cellStyle name="Normal 2 3 3 3 6 2 3 2 2" xfId="31922" xr:uid="{00000000-0005-0000-0000-00001D550000}"/>
    <cellStyle name="Normal 2 3 3 3 6 2 3 3" xfId="23776" xr:uid="{00000000-0005-0000-0000-00001E550000}"/>
    <cellStyle name="Normal 2 3 3 3 6 2 4" xfId="10327" xr:uid="{00000000-0005-0000-0000-00001F550000}"/>
    <cellStyle name="Normal 2 3 3 3 6 2 4 2" xfId="26623" xr:uid="{00000000-0005-0000-0000-000020550000}"/>
    <cellStyle name="Normal 2 3 3 3 6 2 5" xfId="18477" xr:uid="{00000000-0005-0000-0000-000021550000}"/>
    <cellStyle name="Normal 2 3 3 3 6 3" xfId="3506" xr:uid="{00000000-0005-0000-0000-000022550000}"/>
    <cellStyle name="Normal 2 3 3 3 6 3 2" xfId="11652" xr:uid="{00000000-0005-0000-0000-000023550000}"/>
    <cellStyle name="Normal 2 3 3 3 6 3 2 2" xfId="27948" xr:uid="{00000000-0005-0000-0000-000024550000}"/>
    <cellStyle name="Normal 2 3 3 3 6 3 3" xfId="19802" xr:uid="{00000000-0005-0000-0000-000025550000}"/>
    <cellStyle name="Normal 2 3 3 3 6 4" xfId="6070" xr:uid="{00000000-0005-0000-0000-000026550000}"/>
    <cellStyle name="Normal 2 3 3 3 6 4 2" xfId="14216" xr:uid="{00000000-0005-0000-0000-000027550000}"/>
    <cellStyle name="Normal 2 3 3 3 6 4 2 2" xfId="30512" xr:uid="{00000000-0005-0000-0000-000028550000}"/>
    <cellStyle name="Normal 2 3 3 3 6 4 3" xfId="22366" xr:uid="{00000000-0005-0000-0000-000029550000}"/>
    <cellStyle name="Normal 2 3 3 3 6 5" xfId="8917" xr:uid="{00000000-0005-0000-0000-00002A550000}"/>
    <cellStyle name="Normal 2 3 3 3 6 5 2" xfId="25213" xr:uid="{00000000-0005-0000-0000-00002B550000}"/>
    <cellStyle name="Normal 2 3 3 3 6 6" xfId="17067" xr:uid="{00000000-0005-0000-0000-00002C550000}"/>
    <cellStyle name="Normal 2 3 3 3 7" xfId="1476" xr:uid="{00000000-0005-0000-0000-00002D550000}"/>
    <cellStyle name="Normal 2 3 3 3 7 2" xfId="4115" xr:uid="{00000000-0005-0000-0000-00002E550000}"/>
    <cellStyle name="Normal 2 3 3 3 7 2 2" xfId="12261" xr:uid="{00000000-0005-0000-0000-00002F550000}"/>
    <cellStyle name="Normal 2 3 3 3 7 2 2 2" xfId="28557" xr:uid="{00000000-0005-0000-0000-000030550000}"/>
    <cellStyle name="Normal 2 3 3 3 7 2 3" xfId="20411" xr:uid="{00000000-0005-0000-0000-000031550000}"/>
    <cellStyle name="Normal 2 3 3 3 7 3" xfId="6775" xr:uid="{00000000-0005-0000-0000-000032550000}"/>
    <cellStyle name="Normal 2 3 3 3 7 3 2" xfId="14921" xr:uid="{00000000-0005-0000-0000-000033550000}"/>
    <cellStyle name="Normal 2 3 3 3 7 3 2 2" xfId="31217" xr:uid="{00000000-0005-0000-0000-000034550000}"/>
    <cellStyle name="Normal 2 3 3 3 7 3 3" xfId="23071" xr:uid="{00000000-0005-0000-0000-000035550000}"/>
    <cellStyle name="Normal 2 3 3 3 7 4" xfId="9622" xr:uid="{00000000-0005-0000-0000-000036550000}"/>
    <cellStyle name="Normal 2 3 3 3 7 4 2" xfId="25918" xr:uid="{00000000-0005-0000-0000-000037550000}"/>
    <cellStyle name="Normal 2 3 3 3 7 5" xfId="17772" xr:uid="{00000000-0005-0000-0000-000038550000}"/>
    <cellStyle name="Normal 2 3 3 3 8" xfId="2897" xr:uid="{00000000-0005-0000-0000-000039550000}"/>
    <cellStyle name="Normal 2 3 3 3 8 2" xfId="11043" xr:uid="{00000000-0005-0000-0000-00003A550000}"/>
    <cellStyle name="Normal 2 3 3 3 8 2 2" xfId="27339" xr:uid="{00000000-0005-0000-0000-00003B550000}"/>
    <cellStyle name="Normal 2 3 3 3 8 3" xfId="19193" xr:uid="{00000000-0005-0000-0000-00003C550000}"/>
    <cellStyle name="Normal 2 3 3 3 9" xfId="5365" xr:uid="{00000000-0005-0000-0000-00003D550000}"/>
    <cellStyle name="Normal 2 3 3 3 9 2" xfId="13511" xr:uid="{00000000-0005-0000-0000-00003E550000}"/>
    <cellStyle name="Normal 2 3 3 3 9 2 2" xfId="29807" xr:uid="{00000000-0005-0000-0000-00003F550000}"/>
    <cellStyle name="Normal 2 3 3 3 9 3" xfId="21661" xr:uid="{00000000-0005-0000-0000-000040550000}"/>
    <cellStyle name="Normal 2 3 3 4" xfId="111" xr:uid="{00000000-0005-0000-0000-000041550000}"/>
    <cellStyle name="Normal 2 3 3 4 2" xfId="455" xr:uid="{00000000-0005-0000-0000-000042550000}"/>
    <cellStyle name="Normal 2 3 3 4 2 2" xfId="1161" xr:uid="{00000000-0005-0000-0000-000043550000}"/>
    <cellStyle name="Normal 2 3 3 4 2 2 2" xfId="2571" xr:uid="{00000000-0005-0000-0000-000044550000}"/>
    <cellStyle name="Normal 2 3 3 4 2 2 2 2" xfId="5058" xr:uid="{00000000-0005-0000-0000-000045550000}"/>
    <cellStyle name="Normal 2 3 3 4 2 2 2 2 2" xfId="13204" xr:uid="{00000000-0005-0000-0000-000046550000}"/>
    <cellStyle name="Normal 2 3 3 4 2 2 2 2 2 2" xfId="29500" xr:uid="{00000000-0005-0000-0000-000047550000}"/>
    <cellStyle name="Normal 2 3 3 4 2 2 2 2 3" xfId="21354" xr:uid="{00000000-0005-0000-0000-000048550000}"/>
    <cellStyle name="Normal 2 3 3 4 2 2 2 3" xfId="7870" xr:uid="{00000000-0005-0000-0000-000049550000}"/>
    <cellStyle name="Normal 2 3 3 4 2 2 2 3 2" xfId="16016" xr:uid="{00000000-0005-0000-0000-00004A550000}"/>
    <cellStyle name="Normal 2 3 3 4 2 2 2 3 2 2" xfId="32312" xr:uid="{00000000-0005-0000-0000-00004B550000}"/>
    <cellStyle name="Normal 2 3 3 4 2 2 2 3 3" xfId="24166" xr:uid="{00000000-0005-0000-0000-00004C550000}"/>
    <cellStyle name="Normal 2 3 3 4 2 2 2 4" xfId="10717" xr:uid="{00000000-0005-0000-0000-00004D550000}"/>
    <cellStyle name="Normal 2 3 3 4 2 2 2 4 2" xfId="27013" xr:uid="{00000000-0005-0000-0000-00004E550000}"/>
    <cellStyle name="Normal 2 3 3 4 2 2 2 5" xfId="18867" xr:uid="{00000000-0005-0000-0000-00004F550000}"/>
    <cellStyle name="Normal 2 3 3 4 2 2 3" xfId="3840" xr:uid="{00000000-0005-0000-0000-000050550000}"/>
    <cellStyle name="Normal 2 3 3 4 2 2 3 2" xfId="11986" xr:uid="{00000000-0005-0000-0000-000051550000}"/>
    <cellStyle name="Normal 2 3 3 4 2 2 3 2 2" xfId="28282" xr:uid="{00000000-0005-0000-0000-000052550000}"/>
    <cellStyle name="Normal 2 3 3 4 2 2 3 3" xfId="20136" xr:uid="{00000000-0005-0000-0000-000053550000}"/>
    <cellStyle name="Normal 2 3 3 4 2 2 4" xfId="6460" xr:uid="{00000000-0005-0000-0000-000054550000}"/>
    <cellStyle name="Normal 2 3 3 4 2 2 4 2" xfId="14606" xr:uid="{00000000-0005-0000-0000-000055550000}"/>
    <cellStyle name="Normal 2 3 3 4 2 2 4 2 2" xfId="30902" xr:uid="{00000000-0005-0000-0000-000056550000}"/>
    <cellStyle name="Normal 2 3 3 4 2 2 4 3" xfId="22756" xr:uid="{00000000-0005-0000-0000-000057550000}"/>
    <cellStyle name="Normal 2 3 3 4 2 2 5" xfId="9307" xr:uid="{00000000-0005-0000-0000-000058550000}"/>
    <cellStyle name="Normal 2 3 3 4 2 2 5 2" xfId="25603" xr:uid="{00000000-0005-0000-0000-000059550000}"/>
    <cellStyle name="Normal 2 3 3 4 2 2 6" xfId="17457" xr:uid="{00000000-0005-0000-0000-00005A550000}"/>
    <cellStyle name="Normal 2 3 3 4 2 3" xfId="1866" xr:uid="{00000000-0005-0000-0000-00005B550000}"/>
    <cellStyle name="Normal 2 3 3 4 2 3 2" xfId="4449" xr:uid="{00000000-0005-0000-0000-00005C550000}"/>
    <cellStyle name="Normal 2 3 3 4 2 3 2 2" xfId="12595" xr:uid="{00000000-0005-0000-0000-00005D550000}"/>
    <cellStyle name="Normal 2 3 3 4 2 3 2 2 2" xfId="28891" xr:uid="{00000000-0005-0000-0000-00005E550000}"/>
    <cellStyle name="Normal 2 3 3 4 2 3 2 3" xfId="20745" xr:uid="{00000000-0005-0000-0000-00005F550000}"/>
    <cellStyle name="Normal 2 3 3 4 2 3 3" xfId="7165" xr:uid="{00000000-0005-0000-0000-000060550000}"/>
    <cellStyle name="Normal 2 3 3 4 2 3 3 2" xfId="15311" xr:uid="{00000000-0005-0000-0000-000061550000}"/>
    <cellStyle name="Normal 2 3 3 4 2 3 3 2 2" xfId="31607" xr:uid="{00000000-0005-0000-0000-000062550000}"/>
    <cellStyle name="Normal 2 3 3 4 2 3 3 3" xfId="23461" xr:uid="{00000000-0005-0000-0000-000063550000}"/>
    <cellStyle name="Normal 2 3 3 4 2 3 4" xfId="10012" xr:uid="{00000000-0005-0000-0000-000064550000}"/>
    <cellStyle name="Normal 2 3 3 4 2 3 4 2" xfId="26308" xr:uid="{00000000-0005-0000-0000-000065550000}"/>
    <cellStyle name="Normal 2 3 3 4 2 3 5" xfId="18162" xr:uid="{00000000-0005-0000-0000-000066550000}"/>
    <cellStyle name="Normal 2 3 3 4 2 4" xfId="3231" xr:uid="{00000000-0005-0000-0000-000067550000}"/>
    <cellStyle name="Normal 2 3 3 4 2 4 2" xfId="11377" xr:uid="{00000000-0005-0000-0000-000068550000}"/>
    <cellStyle name="Normal 2 3 3 4 2 4 2 2" xfId="27673" xr:uid="{00000000-0005-0000-0000-000069550000}"/>
    <cellStyle name="Normal 2 3 3 4 2 4 3" xfId="19527" xr:uid="{00000000-0005-0000-0000-00006A550000}"/>
    <cellStyle name="Normal 2 3 3 4 2 5" xfId="5755" xr:uid="{00000000-0005-0000-0000-00006B550000}"/>
    <cellStyle name="Normal 2 3 3 4 2 5 2" xfId="13901" xr:uid="{00000000-0005-0000-0000-00006C550000}"/>
    <cellStyle name="Normal 2 3 3 4 2 5 2 2" xfId="30197" xr:uid="{00000000-0005-0000-0000-00006D550000}"/>
    <cellStyle name="Normal 2 3 3 4 2 5 3" xfId="22051" xr:uid="{00000000-0005-0000-0000-00006E550000}"/>
    <cellStyle name="Normal 2 3 3 4 2 6" xfId="8602" xr:uid="{00000000-0005-0000-0000-00006F550000}"/>
    <cellStyle name="Normal 2 3 3 4 2 6 2" xfId="24898" xr:uid="{00000000-0005-0000-0000-000070550000}"/>
    <cellStyle name="Normal 2 3 3 4 2 7" xfId="16752" xr:uid="{00000000-0005-0000-0000-000071550000}"/>
    <cellStyle name="Normal 2 3 3 4 3" xfId="817" xr:uid="{00000000-0005-0000-0000-000072550000}"/>
    <cellStyle name="Normal 2 3 3 4 3 2" xfId="2227" xr:uid="{00000000-0005-0000-0000-000073550000}"/>
    <cellStyle name="Normal 2 3 3 4 3 2 2" xfId="4762" xr:uid="{00000000-0005-0000-0000-000074550000}"/>
    <cellStyle name="Normal 2 3 3 4 3 2 2 2" xfId="12908" xr:uid="{00000000-0005-0000-0000-000075550000}"/>
    <cellStyle name="Normal 2 3 3 4 3 2 2 2 2" xfId="29204" xr:uid="{00000000-0005-0000-0000-000076550000}"/>
    <cellStyle name="Normal 2 3 3 4 3 2 2 3" xfId="21058" xr:uid="{00000000-0005-0000-0000-000077550000}"/>
    <cellStyle name="Normal 2 3 3 4 3 2 3" xfId="7526" xr:uid="{00000000-0005-0000-0000-000078550000}"/>
    <cellStyle name="Normal 2 3 3 4 3 2 3 2" xfId="15672" xr:uid="{00000000-0005-0000-0000-000079550000}"/>
    <cellStyle name="Normal 2 3 3 4 3 2 3 2 2" xfId="31968" xr:uid="{00000000-0005-0000-0000-00007A550000}"/>
    <cellStyle name="Normal 2 3 3 4 3 2 3 3" xfId="23822" xr:uid="{00000000-0005-0000-0000-00007B550000}"/>
    <cellStyle name="Normal 2 3 3 4 3 2 4" xfId="10373" xr:uid="{00000000-0005-0000-0000-00007C550000}"/>
    <cellStyle name="Normal 2 3 3 4 3 2 4 2" xfId="26669" xr:uid="{00000000-0005-0000-0000-00007D550000}"/>
    <cellStyle name="Normal 2 3 3 4 3 2 5" xfId="18523" xr:uid="{00000000-0005-0000-0000-00007E550000}"/>
    <cellStyle name="Normal 2 3 3 4 3 3" xfId="3544" xr:uid="{00000000-0005-0000-0000-00007F550000}"/>
    <cellStyle name="Normal 2 3 3 4 3 3 2" xfId="11690" xr:uid="{00000000-0005-0000-0000-000080550000}"/>
    <cellStyle name="Normal 2 3 3 4 3 3 2 2" xfId="27986" xr:uid="{00000000-0005-0000-0000-000081550000}"/>
    <cellStyle name="Normal 2 3 3 4 3 3 3" xfId="19840" xr:uid="{00000000-0005-0000-0000-000082550000}"/>
    <cellStyle name="Normal 2 3 3 4 3 4" xfId="6116" xr:uid="{00000000-0005-0000-0000-000083550000}"/>
    <cellStyle name="Normal 2 3 3 4 3 4 2" xfId="14262" xr:uid="{00000000-0005-0000-0000-000084550000}"/>
    <cellStyle name="Normal 2 3 3 4 3 4 2 2" xfId="30558" xr:uid="{00000000-0005-0000-0000-000085550000}"/>
    <cellStyle name="Normal 2 3 3 4 3 4 3" xfId="22412" xr:uid="{00000000-0005-0000-0000-000086550000}"/>
    <cellStyle name="Normal 2 3 3 4 3 5" xfId="8963" xr:uid="{00000000-0005-0000-0000-000087550000}"/>
    <cellStyle name="Normal 2 3 3 4 3 5 2" xfId="25259" xr:uid="{00000000-0005-0000-0000-000088550000}"/>
    <cellStyle name="Normal 2 3 3 4 3 6" xfId="17113" xr:uid="{00000000-0005-0000-0000-000089550000}"/>
    <cellStyle name="Normal 2 3 3 4 4" xfId="1522" xr:uid="{00000000-0005-0000-0000-00008A550000}"/>
    <cellStyle name="Normal 2 3 3 4 4 2" xfId="4153" xr:uid="{00000000-0005-0000-0000-00008B550000}"/>
    <cellStyle name="Normal 2 3 3 4 4 2 2" xfId="12299" xr:uid="{00000000-0005-0000-0000-00008C550000}"/>
    <cellStyle name="Normal 2 3 3 4 4 2 2 2" xfId="28595" xr:uid="{00000000-0005-0000-0000-00008D550000}"/>
    <cellStyle name="Normal 2 3 3 4 4 2 3" xfId="20449" xr:uid="{00000000-0005-0000-0000-00008E550000}"/>
    <cellStyle name="Normal 2 3 3 4 4 3" xfId="6821" xr:uid="{00000000-0005-0000-0000-00008F550000}"/>
    <cellStyle name="Normal 2 3 3 4 4 3 2" xfId="14967" xr:uid="{00000000-0005-0000-0000-000090550000}"/>
    <cellStyle name="Normal 2 3 3 4 4 3 2 2" xfId="31263" xr:uid="{00000000-0005-0000-0000-000091550000}"/>
    <cellStyle name="Normal 2 3 3 4 4 3 3" xfId="23117" xr:uid="{00000000-0005-0000-0000-000092550000}"/>
    <cellStyle name="Normal 2 3 3 4 4 4" xfId="9668" xr:uid="{00000000-0005-0000-0000-000093550000}"/>
    <cellStyle name="Normal 2 3 3 4 4 4 2" xfId="25964" xr:uid="{00000000-0005-0000-0000-000094550000}"/>
    <cellStyle name="Normal 2 3 3 4 4 5" xfId="17818" xr:uid="{00000000-0005-0000-0000-000095550000}"/>
    <cellStyle name="Normal 2 3 3 4 5" xfId="2935" xr:uid="{00000000-0005-0000-0000-000096550000}"/>
    <cellStyle name="Normal 2 3 3 4 5 2" xfId="11081" xr:uid="{00000000-0005-0000-0000-000097550000}"/>
    <cellStyle name="Normal 2 3 3 4 5 2 2" xfId="27377" xr:uid="{00000000-0005-0000-0000-000098550000}"/>
    <cellStyle name="Normal 2 3 3 4 5 3" xfId="19231" xr:uid="{00000000-0005-0000-0000-000099550000}"/>
    <cellStyle name="Normal 2 3 3 4 6" xfId="5411" xr:uid="{00000000-0005-0000-0000-00009A550000}"/>
    <cellStyle name="Normal 2 3 3 4 6 2" xfId="13557" xr:uid="{00000000-0005-0000-0000-00009B550000}"/>
    <cellStyle name="Normal 2 3 3 4 6 2 2" xfId="29853" xr:uid="{00000000-0005-0000-0000-00009C550000}"/>
    <cellStyle name="Normal 2 3 3 4 6 3" xfId="21707" xr:uid="{00000000-0005-0000-0000-00009D550000}"/>
    <cellStyle name="Normal 2 3 3 4 7" xfId="8258" xr:uid="{00000000-0005-0000-0000-00009E550000}"/>
    <cellStyle name="Normal 2 3 3 4 7 2" xfId="24554" xr:uid="{00000000-0005-0000-0000-00009F550000}"/>
    <cellStyle name="Normal 2 3 3 4 8" xfId="16408" xr:uid="{00000000-0005-0000-0000-0000A0550000}"/>
    <cellStyle name="Normal 2 3 3 5" xfId="198" xr:uid="{00000000-0005-0000-0000-0000A1550000}"/>
    <cellStyle name="Normal 2 3 3 5 2" xfId="542" xr:uid="{00000000-0005-0000-0000-0000A2550000}"/>
    <cellStyle name="Normal 2 3 3 5 2 2" xfId="1248" xr:uid="{00000000-0005-0000-0000-0000A3550000}"/>
    <cellStyle name="Normal 2 3 3 5 2 2 2" xfId="2658" xr:uid="{00000000-0005-0000-0000-0000A4550000}"/>
    <cellStyle name="Normal 2 3 3 5 2 2 2 2" xfId="5132" xr:uid="{00000000-0005-0000-0000-0000A5550000}"/>
    <cellStyle name="Normal 2 3 3 5 2 2 2 2 2" xfId="13278" xr:uid="{00000000-0005-0000-0000-0000A6550000}"/>
    <cellStyle name="Normal 2 3 3 5 2 2 2 2 2 2" xfId="29574" xr:uid="{00000000-0005-0000-0000-0000A7550000}"/>
    <cellStyle name="Normal 2 3 3 5 2 2 2 2 3" xfId="21428" xr:uid="{00000000-0005-0000-0000-0000A8550000}"/>
    <cellStyle name="Normal 2 3 3 5 2 2 2 3" xfId="7957" xr:uid="{00000000-0005-0000-0000-0000A9550000}"/>
    <cellStyle name="Normal 2 3 3 5 2 2 2 3 2" xfId="16103" xr:uid="{00000000-0005-0000-0000-0000AA550000}"/>
    <cellStyle name="Normal 2 3 3 5 2 2 2 3 2 2" xfId="32399" xr:uid="{00000000-0005-0000-0000-0000AB550000}"/>
    <cellStyle name="Normal 2 3 3 5 2 2 2 3 3" xfId="24253" xr:uid="{00000000-0005-0000-0000-0000AC550000}"/>
    <cellStyle name="Normal 2 3 3 5 2 2 2 4" xfId="10804" xr:uid="{00000000-0005-0000-0000-0000AD550000}"/>
    <cellStyle name="Normal 2 3 3 5 2 2 2 4 2" xfId="27100" xr:uid="{00000000-0005-0000-0000-0000AE550000}"/>
    <cellStyle name="Normal 2 3 3 5 2 2 2 5" xfId="18954" xr:uid="{00000000-0005-0000-0000-0000AF550000}"/>
    <cellStyle name="Normal 2 3 3 5 2 2 3" xfId="3914" xr:uid="{00000000-0005-0000-0000-0000B0550000}"/>
    <cellStyle name="Normal 2 3 3 5 2 2 3 2" xfId="12060" xr:uid="{00000000-0005-0000-0000-0000B1550000}"/>
    <cellStyle name="Normal 2 3 3 5 2 2 3 2 2" xfId="28356" xr:uid="{00000000-0005-0000-0000-0000B2550000}"/>
    <cellStyle name="Normal 2 3 3 5 2 2 3 3" xfId="20210" xr:uid="{00000000-0005-0000-0000-0000B3550000}"/>
    <cellStyle name="Normal 2 3 3 5 2 2 4" xfId="6547" xr:uid="{00000000-0005-0000-0000-0000B4550000}"/>
    <cellStyle name="Normal 2 3 3 5 2 2 4 2" xfId="14693" xr:uid="{00000000-0005-0000-0000-0000B5550000}"/>
    <cellStyle name="Normal 2 3 3 5 2 2 4 2 2" xfId="30989" xr:uid="{00000000-0005-0000-0000-0000B6550000}"/>
    <cellStyle name="Normal 2 3 3 5 2 2 4 3" xfId="22843" xr:uid="{00000000-0005-0000-0000-0000B7550000}"/>
    <cellStyle name="Normal 2 3 3 5 2 2 5" xfId="9394" xr:uid="{00000000-0005-0000-0000-0000B8550000}"/>
    <cellStyle name="Normal 2 3 3 5 2 2 5 2" xfId="25690" xr:uid="{00000000-0005-0000-0000-0000B9550000}"/>
    <cellStyle name="Normal 2 3 3 5 2 2 6" xfId="17544" xr:uid="{00000000-0005-0000-0000-0000BA550000}"/>
    <cellStyle name="Normal 2 3 3 5 2 3" xfId="1953" xr:uid="{00000000-0005-0000-0000-0000BB550000}"/>
    <cellStyle name="Normal 2 3 3 5 2 3 2" xfId="4523" xr:uid="{00000000-0005-0000-0000-0000BC550000}"/>
    <cellStyle name="Normal 2 3 3 5 2 3 2 2" xfId="12669" xr:uid="{00000000-0005-0000-0000-0000BD550000}"/>
    <cellStyle name="Normal 2 3 3 5 2 3 2 2 2" xfId="28965" xr:uid="{00000000-0005-0000-0000-0000BE550000}"/>
    <cellStyle name="Normal 2 3 3 5 2 3 2 3" xfId="20819" xr:uid="{00000000-0005-0000-0000-0000BF550000}"/>
    <cellStyle name="Normal 2 3 3 5 2 3 3" xfId="7252" xr:uid="{00000000-0005-0000-0000-0000C0550000}"/>
    <cellStyle name="Normal 2 3 3 5 2 3 3 2" xfId="15398" xr:uid="{00000000-0005-0000-0000-0000C1550000}"/>
    <cellStyle name="Normal 2 3 3 5 2 3 3 2 2" xfId="31694" xr:uid="{00000000-0005-0000-0000-0000C2550000}"/>
    <cellStyle name="Normal 2 3 3 5 2 3 3 3" xfId="23548" xr:uid="{00000000-0005-0000-0000-0000C3550000}"/>
    <cellStyle name="Normal 2 3 3 5 2 3 4" xfId="10099" xr:uid="{00000000-0005-0000-0000-0000C4550000}"/>
    <cellStyle name="Normal 2 3 3 5 2 3 4 2" xfId="26395" xr:uid="{00000000-0005-0000-0000-0000C5550000}"/>
    <cellStyle name="Normal 2 3 3 5 2 3 5" xfId="18249" xr:uid="{00000000-0005-0000-0000-0000C6550000}"/>
    <cellStyle name="Normal 2 3 3 5 2 4" xfId="3305" xr:uid="{00000000-0005-0000-0000-0000C7550000}"/>
    <cellStyle name="Normal 2 3 3 5 2 4 2" xfId="11451" xr:uid="{00000000-0005-0000-0000-0000C8550000}"/>
    <cellStyle name="Normal 2 3 3 5 2 4 2 2" xfId="27747" xr:uid="{00000000-0005-0000-0000-0000C9550000}"/>
    <cellStyle name="Normal 2 3 3 5 2 4 3" xfId="19601" xr:uid="{00000000-0005-0000-0000-0000CA550000}"/>
    <cellStyle name="Normal 2 3 3 5 2 5" xfId="5842" xr:uid="{00000000-0005-0000-0000-0000CB550000}"/>
    <cellStyle name="Normal 2 3 3 5 2 5 2" xfId="13988" xr:uid="{00000000-0005-0000-0000-0000CC550000}"/>
    <cellStyle name="Normal 2 3 3 5 2 5 2 2" xfId="30284" xr:uid="{00000000-0005-0000-0000-0000CD550000}"/>
    <cellStyle name="Normal 2 3 3 5 2 5 3" xfId="22138" xr:uid="{00000000-0005-0000-0000-0000CE550000}"/>
    <cellStyle name="Normal 2 3 3 5 2 6" xfId="8689" xr:uid="{00000000-0005-0000-0000-0000CF550000}"/>
    <cellStyle name="Normal 2 3 3 5 2 6 2" xfId="24985" xr:uid="{00000000-0005-0000-0000-0000D0550000}"/>
    <cellStyle name="Normal 2 3 3 5 2 7" xfId="16839" xr:uid="{00000000-0005-0000-0000-0000D1550000}"/>
    <cellStyle name="Normal 2 3 3 5 3" xfId="904" xr:uid="{00000000-0005-0000-0000-0000D2550000}"/>
    <cellStyle name="Normal 2 3 3 5 3 2" xfId="2314" xr:uid="{00000000-0005-0000-0000-0000D3550000}"/>
    <cellStyle name="Normal 2 3 3 5 3 2 2" xfId="4836" xr:uid="{00000000-0005-0000-0000-0000D4550000}"/>
    <cellStyle name="Normal 2 3 3 5 3 2 2 2" xfId="12982" xr:uid="{00000000-0005-0000-0000-0000D5550000}"/>
    <cellStyle name="Normal 2 3 3 5 3 2 2 2 2" xfId="29278" xr:uid="{00000000-0005-0000-0000-0000D6550000}"/>
    <cellStyle name="Normal 2 3 3 5 3 2 2 3" xfId="21132" xr:uid="{00000000-0005-0000-0000-0000D7550000}"/>
    <cellStyle name="Normal 2 3 3 5 3 2 3" xfId="7613" xr:uid="{00000000-0005-0000-0000-0000D8550000}"/>
    <cellStyle name="Normal 2 3 3 5 3 2 3 2" xfId="15759" xr:uid="{00000000-0005-0000-0000-0000D9550000}"/>
    <cellStyle name="Normal 2 3 3 5 3 2 3 2 2" xfId="32055" xr:uid="{00000000-0005-0000-0000-0000DA550000}"/>
    <cellStyle name="Normal 2 3 3 5 3 2 3 3" xfId="23909" xr:uid="{00000000-0005-0000-0000-0000DB550000}"/>
    <cellStyle name="Normal 2 3 3 5 3 2 4" xfId="10460" xr:uid="{00000000-0005-0000-0000-0000DC550000}"/>
    <cellStyle name="Normal 2 3 3 5 3 2 4 2" xfId="26756" xr:uid="{00000000-0005-0000-0000-0000DD550000}"/>
    <cellStyle name="Normal 2 3 3 5 3 2 5" xfId="18610" xr:uid="{00000000-0005-0000-0000-0000DE550000}"/>
    <cellStyle name="Normal 2 3 3 5 3 3" xfId="3618" xr:uid="{00000000-0005-0000-0000-0000DF550000}"/>
    <cellStyle name="Normal 2 3 3 5 3 3 2" xfId="11764" xr:uid="{00000000-0005-0000-0000-0000E0550000}"/>
    <cellStyle name="Normal 2 3 3 5 3 3 2 2" xfId="28060" xr:uid="{00000000-0005-0000-0000-0000E1550000}"/>
    <cellStyle name="Normal 2 3 3 5 3 3 3" xfId="19914" xr:uid="{00000000-0005-0000-0000-0000E2550000}"/>
    <cellStyle name="Normal 2 3 3 5 3 4" xfId="6203" xr:uid="{00000000-0005-0000-0000-0000E3550000}"/>
    <cellStyle name="Normal 2 3 3 5 3 4 2" xfId="14349" xr:uid="{00000000-0005-0000-0000-0000E4550000}"/>
    <cellStyle name="Normal 2 3 3 5 3 4 2 2" xfId="30645" xr:uid="{00000000-0005-0000-0000-0000E5550000}"/>
    <cellStyle name="Normal 2 3 3 5 3 4 3" xfId="22499" xr:uid="{00000000-0005-0000-0000-0000E6550000}"/>
    <cellStyle name="Normal 2 3 3 5 3 5" xfId="9050" xr:uid="{00000000-0005-0000-0000-0000E7550000}"/>
    <cellStyle name="Normal 2 3 3 5 3 5 2" xfId="25346" xr:uid="{00000000-0005-0000-0000-0000E8550000}"/>
    <cellStyle name="Normal 2 3 3 5 3 6" xfId="17200" xr:uid="{00000000-0005-0000-0000-0000E9550000}"/>
    <cellStyle name="Normal 2 3 3 5 4" xfId="1609" xr:uid="{00000000-0005-0000-0000-0000EA550000}"/>
    <cellStyle name="Normal 2 3 3 5 4 2" xfId="4227" xr:uid="{00000000-0005-0000-0000-0000EB550000}"/>
    <cellStyle name="Normal 2 3 3 5 4 2 2" xfId="12373" xr:uid="{00000000-0005-0000-0000-0000EC550000}"/>
    <cellStyle name="Normal 2 3 3 5 4 2 2 2" xfId="28669" xr:uid="{00000000-0005-0000-0000-0000ED550000}"/>
    <cellStyle name="Normal 2 3 3 5 4 2 3" xfId="20523" xr:uid="{00000000-0005-0000-0000-0000EE550000}"/>
    <cellStyle name="Normal 2 3 3 5 4 3" xfId="6908" xr:uid="{00000000-0005-0000-0000-0000EF550000}"/>
    <cellStyle name="Normal 2 3 3 5 4 3 2" xfId="15054" xr:uid="{00000000-0005-0000-0000-0000F0550000}"/>
    <cellStyle name="Normal 2 3 3 5 4 3 2 2" xfId="31350" xr:uid="{00000000-0005-0000-0000-0000F1550000}"/>
    <cellStyle name="Normal 2 3 3 5 4 3 3" xfId="23204" xr:uid="{00000000-0005-0000-0000-0000F2550000}"/>
    <cellStyle name="Normal 2 3 3 5 4 4" xfId="9755" xr:uid="{00000000-0005-0000-0000-0000F3550000}"/>
    <cellStyle name="Normal 2 3 3 5 4 4 2" xfId="26051" xr:uid="{00000000-0005-0000-0000-0000F4550000}"/>
    <cellStyle name="Normal 2 3 3 5 4 5" xfId="17905" xr:uid="{00000000-0005-0000-0000-0000F5550000}"/>
    <cellStyle name="Normal 2 3 3 5 5" xfId="3009" xr:uid="{00000000-0005-0000-0000-0000F6550000}"/>
    <cellStyle name="Normal 2 3 3 5 5 2" xfId="11155" xr:uid="{00000000-0005-0000-0000-0000F7550000}"/>
    <cellStyle name="Normal 2 3 3 5 5 2 2" xfId="27451" xr:uid="{00000000-0005-0000-0000-0000F8550000}"/>
    <cellStyle name="Normal 2 3 3 5 5 3" xfId="19305" xr:uid="{00000000-0005-0000-0000-0000F9550000}"/>
    <cellStyle name="Normal 2 3 3 5 6" xfId="5498" xr:uid="{00000000-0005-0000-0000-0000FA550000}"/>
    <cellStyle name="Normal 2 3 3 5 6 2" xfId="13644" xr:uid="{00000000-0005-0000-0000-0000FB550000}"/>
    <cellStyle name="Normal 2 3 3 5 6 2 2" xfId="29940" xr:uid="{00000000-0005-0000-0000-0000FC550000}"/>
    <cellStyle name="Normal 2 3 3 5 6 3" xfId="21794" xr:uid="{00000000-0005-0000-0000-0000FD550000}"/>
    <cellStyle name="Normal 2 3 3 5 7" xfId="8345" xr:uid="{00000000-0005-0000-0000-0000FE550000}"/>
    <cellStyle name="Normal 2 3 3 5 7 2" xfId="24641" xr:uid="{00000000-0005-0000-0000-0000FF550000}"/>
    <cellStyle name="Normal 2 3 3 5 8" xfId="16495" xr:uid="{00000000-0005-0000-0000-000000560000}"/>
    <cellStyle name="Normal 2 3 3 6" xfId="275" xr:uid="{00000000-0005-0000-0000-000001560000}"/>
    <cellStyle name="Normal 2 3 3 6 2" xfId="619" xr:uid="{00000000-0005-0000-0000-000002560000}"/>
    <cellStyle name="Normal 2 3 3 6 2 2" xfId="1325" xr:uid="{00000000-0005-0000-0000-000003560000}"/>
    <cellStyle name="Normal 2 3 3 6 2 2 2" xfId="2735" xr:uid="{00000000-0005-0000-0000-000004560000}"/>
    <cellStyle name="Normal 2 3 3 6 2 2 2 2" xfId="5206" xr:uid="{00000000-0005-0000-0000-000005560000}"/>
    <cellStyle name="Normal 2 3 3 6 2 2 2 2 2" xfId="13352" xr:uid="{00000000-0005-0000-0000-000006560000}"/>
    <cellStyle name="Normal 2 3 3 6 2 2 2 2 2 2" xfId="29648" xr:uid="{00000000-0005-0000-0000-000007560000}"/>
    <cellStyle name="Normal 2 3 3 6 2 2 2 2 3" xfId="21502" xr:uid="{00000000-0005-0000-0000-000008560000}"/>
    <cellStyle name="Normal 2 3 3 6 2 2 2 3" xfId="8034" xr:uid="{00000000-0005-0000-0000-000009560000}"/>
    <cellStyle name="Normal 2 3 3 6 2 2 2 3 2" xfId="16180" xr:uid="{00000000-0005-0000-0000-00000A560000}"/>
    <cellStyle name="Normal 2 3 3 6 2 2 2 3 2 2" xfId="32476" xr:uid="{00000000-0005-0000-0000-00000B560000}"/>
    <cellStyle name="Normal 2 3 3 6 2 2 2 3 3" xfId="24330" xr:uid="{00000000-0005-0000-0000-00000C560000}"/>
    <cellStyle name="Normal 2 3 3 6 2 2 2 4" xfId="10881" xr:uid="{00000000-0005-0000-0000-00000D560000}"/>
    <cellStyle name="Normal 2 3 3 6 2 2 2 4 2" xfId="27177" xr:uid="{00000000-0005-0000-0000-00000E560000}"/>
    <cellStyle name="Normal 2 3 3 6 2 2 2 5" xfId="19031" xr:uid="{00000000-0005-0000-0000-00000F560000}"/>
    <cellStyle name="Normal 2 3 3 6 2 2 3" xfId="3988" xr:uid="{00000000-0005-0000-0000-000010560000}"/>
    <cellStyle name="Normal 2 3 3 6 2 2 3 2" xfId="12134" xr:uid="{00000000-0005-0000-0000-000011560000}"/>
    <cellStyle name="Normal 2 3 3 6 2 2 3 2 2" xfId="28430" xr:uid="{00000000-0005-0000-0000-000012560000}"/>
    <cellStyle name="Normal 2 3 3 6 2 2 3 3" xfId="20284" xr:uid="{00000000-0005-0000-0000-000013560000}"/>
    <cellStyle name="Normal 2 3 3 6 2 2 4" xfId="6624" xr:uid="{00000000-0005-0000-0000-000014560000}"/>
    <cellStyle name="Normal 2 3 3 6 2 2 4 2" xfId="14770" xr:uid="{00000000-0005-0000-0000-000015560000}"/>
    <cellStyle name="Normal 2 3 3 6 2 2 4 2 2" xfId="31066" xr:uid="{00000000-0005-0000-0000-000016560000}"/>
    <cellStyle name="Normal 2 3 3 6 2 2 4 3" xfId="22920" xr:uid="{00000000-0005-0000-0000-000017560000}"/>
    <cellStyle name="Normal 2 3 3 6 2 2 5" xfId="9471" xr:uid="{00000000-0005-0000-0000-000018560000}"/>
    <cellStyle name="Normal 2 3 3 6 2 2 5 2" xfId="25767" xr:uid="{00000000-0005-0000-0000-000019560000}"/>
    <cellStyle name="Normal 2 3 3 6 2 2 6" xfId="17621" xr:uid="{00000000-0005-0000-0000-00001A560000}"/>
    <cellStyle name="Normal 2 3 3 6 2 3" xfId="2030" xr:uid="{00000000-0005-0000-0000-00001B560000}"/>
    <cellStyle name="Normal 2 3 3 6 2 3 2" xfId="4597" xr:uid="{00000000-0005-0000-0000-00001C560000}"/>
    <cellStyle name="Normal 2 3 3 6 2 3 2 2" xfId="12743" xr:uid="{00000000-0005-0000-0000-00001D560000}"/>
    <cellStyle name="Normal 2 3 3 6 2 3 2 2 2" xfId="29039" xr:uid="{00000000-0005-0000-0000-00001E560000}"/>
    <cellStyle name="Normal 2 3 3 6 2 3 2 3" xfId="20893" xr:uid="{00000000-0005-0000-0000-00001F560000}"/>
    <cellStyle name="Normal 2 3 3 6 2 3 3" xfId="7329" xr:uid="{00000000-0005-0000-0000-000020560000}"/>
    <cellStyle name="Normal 2 3 3 6 2 3 3 2" xfId="15475" xr:uid="{00000000-0005-0000-0000-000021560000}"/>
    <cellStyle name="Normal 2 3 3 6 2 3 3 2 2" xfId="31771" xr:uid="{00000000-0005-0000-0000-000022560000}"/>
    <cellStyle name="Normal 2 3 3 6 2 3 3 3" xfId="23625" xr:uid="{00000000-0005-0000-0000-000023560000}"/>
    <cellStyle name="Normal 2 3 3 6 2 3 4" xfId="10176" xr:uid="{00000000-0005-0000-0000-000024560000}"/>
    <cellStyle name="Normal 2 3 3 6 2 3 4 2" xfId="26472" xr:uid="{00000000-0005-0000-0000-000025560000}"/>
    <cellStyle name="Normal 2 3 3 6 2 3 5" xfId="18326" xr:uid="{00000000-0005-0000-0000-000026560000}"/>
    <cellStyle name="Normal 2 3 3 6 2 4" xfId="3379" xr:uid="{00000000-0005-0000-0000-000027560000}"/>
    <cellStyle name="Normal 2 3 3 6 2 4 2" xfId="11525" xr:uid="{00000000-0005-0000-0000-000028560000}"/>
    <cellStyle name="Normal 2 3 3 6 2 4 2 2" xfId="27821" xr:uid="{00000000-0005-0000-0000-000029560000}"/>
    <cellStyle name="Normal 2 3 3 6 2 4 3" xfId="19675" xr:uid="{00000000-0005-0000-0000-00002A560000}"/>
    <cellStyle name="Normal 2 3 3 6 2 5" xfId="5919" xr:uid="{00000000-0005-0000-0000-00002B560000}"/>
    <cellStyle name="Normal 2 3 3 6 2 5 2" xfId="14065" xr:uid="{00000000-0005-0000-0000-00002C560000}"/>
    <cellStyle name="Normal 2 3 3 6 2 5 2 2" xfId="30361" xr:uid="{00000000-0005-0000-0000-00002D560000}"/>
    <cellStyle name="Normal 2 3 3 6 2 5 3" xfId="22215" xr:uid="{00000000-0005-0000-0000-00002E560000}"/>
    <cellStyle name="Normal 2 3 3 6 2 6" xfId="8766" xr:uid="{00000000-0005-0000-0000-00002F560000}"/>
    <cellStyle name="Normal 2 3 3 6 2 6 2" xfId="25062" xr:uid="{00000000-0005-0000-0000-000030560000}"/>
    <cellStyle name="Normal 2 3 3 6 2 7" xfId="16916" xr:uid="{00000000-0005-0000-0000-000031560000}"/>
    <cellStyle name="Normal 2 3 3 6 3" xfId="981" xr:uid="{00000000-0005-0000-0000-000032560000}"/>
    <cellStyle name="Normal 2 3 3 6 3 2" xfId="2391" xr:uid="{00000000-0005-0000-0000-000033560000}"/>
    <cellStyle name="Normal 2 3 3 6 3 2 2" xfId="4910" xr:uid="{00000000-0005-0000-0000-000034560000}"/>
    <cellStyle name="Normal 2 3 3 6 3 2 2 2" xfId="13056" xr:uid="{00000000-0005-0000-0000-000035560000}"/>
    <cellStyle name="Normal 2 3 3 6 3 2 2 2 2" xfId="29352" xr:uid="{00000000-0005-0000-0000-000036560000}"/>
    <cellStyle name="Normal 2 3 3 6 3 2 2 3" xfId="21206" xr:uid="{00000000-0005-0000-0000-000037560000}"/>
    <cellStyle name="Normal 2 3 3 6 3 2 3" xfId="7690" xr:uid="{00000000-0005-0000-0000-000038560000}"/>
    <cellStyle name="Normal 2 3 3 6 3 2 3 2" xfId="15836" xr:uid="{00000000-0005-0000-0000-000039560000}"/>
    <cellStyle name="Normal 2 3 3 6 3 2 3 2 2" xfId="32132" xr:uid="{00000000-0005-0000-0000-00003A560000}"/>
    <cellStyle name="Normal 2 3 3 6 3 2 3 3" xfId="23986" xr:uid="{00000000-0005-0000-0000-00003B560000}"/>
    <cellStyle name="Normal 2 3 3 6 3 2 4" xfId="10537" xr:uid="{00000000-0005-0000-0000-00003C560000}"/>
    <cellStyle name="Normal 2 3 3 6 3 2 4 2" xfId="26833" xr:uid="{00000000-0005-0000-0000-00003D560000}"/>
    <cellStyle name="Normal 2 3 3 6 3 2 5" xfId="18687" xr:uid="{00000000-0005-0000-0000-00003E560000}"/>
    <cellStyle name="Normal 2 3 3 6 3 3" xfId="3692" xr:uid="{00000000-0005-0000-0000-00003F560000}"/>
    <cellStyle name="Normal 2 3 3 6 3 3 2" xfId="11838" xr:uid="{00000000-0005-0000-0000-000040560000}"/>
    <cellStyle name="Normal 2 3 3 6 3 3 2 2" xfId="28134" xr:uid="{00000000-0005-0000-0000-000041560000}"/>
    <cellStyle name="Normal 2 3 3 6 3 3 3" xfId="19988" xr:uid="{00000000-0005-0000-0000-000042560000}"/>
    <cellStyle name="Normal 2 3 3 6 3 4" xfId="6280" xr:uid="{00000000-0005-0000-0000-000043560000}"/>
    <cellStyle name="Normal 2 3 3 6 3 4 2" xfId="14426" xr:uid="{00000000-0005-0000-0000-000044560000}"/>
    <cellStyle name="Normal 2 3 3 6 3 4 2 2" xfId="30722" xr:uid="{00000000-0005-0000-0000-000045560000}"/>
    <cellStyle name="Normal 2 3 3 6 3 4 3" xfId="22576" xr:uid="{00000000-0005-0000-0000-000046560000}"/>
    <cellStyle name="Normal 2 3 3 6 3 5" xfId="9127" xr:uid="{00000000-0005-0000-0000-000047560000}"/>
    <cellStyle name="Normal 2 3 3 6 3 5 2" xfId="25423" xr:uid="{00000000-0005-0000-0000-000048560000}"/>
    <cellStyle name="Normal 2 3 3 6 3 6" xfId="17277" xr:uid="{00000000-0005-0000-0000-000049560000}"/>
    <cellStyle name="Normal 2 3 3 6 4" xfId="1686" xr:uid="{00000000-0005-0000-0000-00004A560000}"/>
    <cellStyle name="Normal 2 3 3 6 4 2" xfId="4301" xr:uid="{00000000-0005-0000-0000-00004B560000}"/>
    <cellStyle name="Normal 2 3 3 6 4 2 2" xfId="12447" xr:uid="{00000000-0005-0000-0000-00004C560000}"/>
    <cellStyle name="Normal 2 3 3 6 4 2 2 2" xfId="28743" xr:uid="{00000000-0005-0000-0000-00004D560000}"/>
    <cellStyle name="Normal 2 3 3 6 4 2 3" xfId="20597" xr:uid="{00000000-0005-0000-0000-00004E560000}"/>
    <cellStyle name="Normal 2 3 3 6 4 3" xfId="6985" xr:uid="{00000000-0005-0000-0000-00004F560000}"/>
    <cellStyle name="Normal 2 3 3 6 4 3 2" xfId="15131" xr:uid="{00000000-0005-0000-0000-000050560000}"/>
    <cellStyle name="Normal 2 3 3 6 4 3 2 2" xfId="31427" xr:uid="{00000000-0005-0000-0000-000051560000}"/>
    <cellStyle name="Normal 2 3 3 6 4 3 3" xfId="23281" xr:uid="{00000000-0005-0000-0000-000052560000}"/>
    <cellStyle name="Normal 2 3 3 6 4 4" xfId="9832" xr:uid="{00000000-0005-0000-0000-000053560000}"/>
    <cellStyle name="Normal 2 3 3 6 4 4 2" xfId="26128" xr:uid="{00000000-0005-0000-0000-000054560000}"/>
    <cellStyle name="Normal 2 3 3 6 4 5" xfId="17982" xr:uid="{00000000-0005-0000-0000-000055560000}"/>
    <cellStyle name="Normal 2 3 3 6 5" xfId="3083" xr:uid="{00000000-0005-0000-0000-000056560000}"/>
    <cellStyle name="Normal 2 3 3 6 5 2" xfId="11229" xr:uid="{00000000-0005-0000-0000-000057560000}"/>
    <cellStyle name="Normal 2 3 3 6 5 2 2" xfId="27525" xr:uid="{00000000-0005-0000-0000-000058560000}"/>
    <cellStyle name="Normal 2 3 3 6 5 3" xfId="19379" xr:uid="{00000000-0005-0000-0000-000059560000}"/>
    <cellStyle name="Normal 2 3 3 6 6" xfId="5575" xr:uid="{00000000-0005-0000-0000-00005A560000}"/>
    <cellStyle name="Normal 2 3 3 6 6 2" xfId="13721" xr:uid="{00000000-0005-0000-0000-00005B560000}"/>
    <cellStyle name="Normal 2 3 3 6 6 2 2" xfId="30017" xr:uid="{00000000-0005-0000-0000-00005C560000}"/>
    <cellStyle name="Normal 2 3 3 6 6 3" xfId="21871" xr:uid="{00000000-0005-0000-0000-00005D560000}"/>
    <cellStyle name="Normal 2 3 3 6 7" xfId="8422" xr:uid="{00000000-0005-0000-0000-00005E560000}"/>
    <cellStyle name="Normal 2 3 3 6 7 2" xfId="24718" xr:uid="{00000000-0005-0000-0000-00005F560000}"/>
    <cellStyle name="Normal 2 3 3 6 8" xfId="16572" xr:uid="{00000000-0005-0000-0000-000060560000}"/>
    <cellStyle name="Normal 2 3 3 7" xfId="365" xr:uid="{00000000-0005-0000-0000-000061560000}"/>
    <cellStyle name="Normal 2 3 3 7 2" xfId="1071" xr:uid="{00000000-0005-0000-0000-000062560000}"/>
    <cellStyle name="Normal 2 3 3 7 2 2" xfId="2481" xr:uid="{00000000-0005-0000-0000-000063560000}"/>
    <cellStyle name="Normal 2 3 3 7 2 2 2" xfId="4984" xr:uid="{00000000-0005-0000-0000-000064560000}"/>
    <cellStyle name="Normal 2 3 3 7 2 2 2 2" xfId="13130" xr:uid="{00000000-0005-0000-0000-000065560000}"/>
    <cellStyle name="Normal 2 3 3 7 2 2 2 2 2" xfId="29426" xr:uid="{00000000-0005-0000-0000-000066560000}"/>
    <cellStyle name="Normal 2 3 3 7 2 2 2 3" xfId="21280" xr:uid="{00000000-0005-0000-0000-000067560000}"/>
    <cellStyle name="Normal 2 3 3 7 2 2 3" xfId="7780" xr:uid="{00000000-0005-0000-0000-000068560000}"/>
    <cellStyle name="Normal 2 3 3 7 2 2 3 2" xfId="15926" xr:uid="{00000000-0005-0000-0000-000069560000}"/>
    <cellStyle name="Normal 2 3 3 7 2 2 3 2 2" xfId="32222" xr:uid="{00000000-0005-0000-0000-00006A560000}"/>
    <cellStyle name="Normal 2 3 3 7 2 2 3 3" xfId="24076" xr:uid="{00000000-0005-0000-0000-00006B560000}"/>
    <cellStyle name="Normal 2 3 3 7 2 2 4" xfId="10627" xr:uid="{00000000-0005-0000-0000-00006C560000}"/>
    <cellStyle name="Normal 2 3 3 7 2 2 4 2" xfId="26923" xr:uid="{00000000-0005-0000-0000-00006D560000}"/>
    <cellStyle name="Normal 2 3 3 7 2 2 5" xfId="18777" xr:uid="{00000000-0005-0000-0000-00006E560000}"/>
    <cellStyle name="Normal 2 3 3 7 2 3" xfId="3766" xr:uid="{00000000-0005-0000-0000-00006F560000}"/>
    <cellStyle name="Normal 2 3 3 7 2 3 2" xfId="11912" xr:uid="{00000000-0005-0000-0000-000070560000}"/>
    <cellStyle name="Normal 2 3 3 7 2 3 2 2" xfId="28208" xr:uid="{00000000-0005-0000-0000-000071560000}"/>
    <cellStyle name="Normal 2 3 3 7 2 3 3" xfId="20062" xr:uid="{00000000-0005-0000-0000-000072560000}"/>
    <cellStyle name="Normal 2 3 3 7 2 4" xfId="6370" xr:uid="{00000000-0005-0000-0000-000073560000}"/>
    <cellStyle name="Normal 2 3 3 7 2 4 2" xfId="14516" xr:uid="{00000000-0005-0000-0000-000074560000}"/>
    <cellStyle name="Normal 2 3 3 7 2 4 2 2" xfId="30812" xr:uid="{00000000-0005-0000-0000-000075560000}"/>
    <cellStyle name="Normal 2 3 3 7 2 4 3" xfId="22666" xr:uid="{00000000-0005-0000-0000-000076560000}"/>
    <cellStyle name="Normal 2 3 3 7 2 5" xfId="9217" xr:uid="{00000000-0005-0000-0000-000077560000}"/>
    <cellStyle name="Normal 2 3 3 7 2 5 2" xfId="25513" xr:uid="{00000000-0005-0000-0000-000078560000}"/>
    <cellStyle name="Normal 2 3 3 7 2 6" xfId="17367" xr:uid="{00000000-0005-0000-0000-000079560000}"/>
    <cellStyle name="Normal 2 3 3 7 3" xfId="1776" xr:uid="{00000000-0005-0000-0000-00007A560000}"/>
    <cellStyle name="Normal 2 3 3 7 3 2" xfId="4375" xr:uid="{00000000-0005-0000-0000-00007B560000}"/>
    <cellStyle name="Normal 2 3 3 7 3 2 2" xfId="12521" xr:uid="{00000000-0005-0000-0000-00007C560000}"/>
    <cellStyle name="Normal 2 3 3 7 3 2 2 2" xfId="28817" xr:uid="{00000000-0005-0000-0000-00007D560000}"/>
    <cellStyle name="Normal 2 3 3 7 3 2 3" xfId="20671" xr:uid="{00000000-0005-0000-0000-00007E560000}"/>
    <cellStyle name="Normal 2 3 3 7 3 3" xfId="7075" xr:uid="{00000000-0005-0000-0000-00007F560000}"/>
    <cellStyle name="Normal 2 3 3 7 3 3 2" xfId="15221" xr:uid="{00000000-0005-0000-0000-000080560000}"/>
    <cellStyle name="Normal 2 3 3 7 3 3 2 2" xfId="31517" xr:uid="{00000000-0005-0000-0000-000081560000}"/>
    <cellStyle name="Normal 2 3 3 7 3 3 3" xfId="23371" xr:uid="{00000000-0005-0000-0000-000082560000}"/>
    <cellStyle name="Normal 2 3 3 7 3 4" xfId="9922" xr:uid="{00000000-0005-0000-0000-000083560000}"/>
    <cellStyle name="Normal 2 3 3 7 3 4 2" xfId="26218" xr:uid="{00000000-0005-0000-0000-000084560000}"/>
    <cellStyle name="Normal 2 3 3 7 3 5" xfId="18072" xr:uid="{00000000-0005-0000-0000-000085560000}"/>
    <cellStyle name="Normal 2 3 3 7 4" xfId="3157" xr:uid="{00000000-0005-0000-0000-000086560000}"/>
    <cellStyle name="Normal 2 3 3 7 4 2" xfId="11303" xr:uid="{00000000-0005-0000-0000-000087560000}"/>
    <cellStyle name="Normal 2 3 3 7 4 2 2" xfId="27599" xr:uid="{00000000-0005-0000-0000-000088560000}"/>
    <cellStyle name="Normal 2 3 3 7 4 3" xfId="19453" xr:uid="{00000000-0005-0000-0000-000089560000}"/>
    <cellStyle name="Normal 2 3 3 7 5" xfId="5665" xr:uid="{00000000-0005-0000-0000-00008A560000}"/>
    <cellStyle name="Normal 2 3 3 7 5 2" xfId="13811" xr:uid="{00000000-0005-0000-0000-00008B560000}"/>
    <cellStyle name="Normal 2 3 3 7 5 2 2" xfId="30107" xr:uid="{00000000-0005-0000-0000-00008C560000}"/>
    <cellStyle name="Normal 2 3 3 7 5 3" xfId="21961" xr:uid="{00000000-0005-0000-0000-00008D560000}"/>
    <cellStyle name="Normal 2 3 3 7 6" xfId="8512" xr:uid="{00000000-0005-0000-0000-00008E560000}"/>
    <cellStyle name="Normal 2 3 3 7 6 2" xfId="24808" xr:uid="{00000000-0005-0000-0000-00008F560000}"/>
    <cellStyle name="Normal 2 3 3 7 7" xfId="16662" xr:uid="{00000000-0005-0000-0000-000090560000}"/>
    <cellStyle name="Normal 2 3 3 8" xfId="727" xr:uid="{00000000-0005-0000-0000-000091560000}"/>
    <cellStyle name="Normal 2 3 3 8 2" xfId="2137" xr:uid="{00000000-0005-0000-0000-000092560000}"/>
    <cellStyle name="Normal 2 3 3 8 2 2" xfId="4688" xr:uid="{00000000-0005-0000-0000-000093560000}"/>
    <cellStyle name="Normal 2 3 3 8 2 2 2" xfId="12834" xr:uid="{00000000-0005-0000-0000-000094560000}"/>
    <cellStyle name="Normal 2 3 3 8 2 2 2 2" xfId="29130" xr:uid="{00000000-0005-0000-0000-000095560000}"/>
    <cellStyle name="Normal 2 3 3 8 2 2 3" xfId="20984" xr:uid="{00000000-0005-0000-0000-000096560000}"/>
    <cellStyle name="Normal 2 3 3 8 2 3" xfId="7436" xr:uid="{00000000-0005-0000-0000-000097560000}"/>
    <cellStyle name="Normal 2 3 3 8 2 3 2" xfId="15582" xr:uid="{00000000-0005-0000-0000-000098560000}"/>
    <cellStyle name="Normal 2 3 3 8 2 3 2 2" xfId="31878" xr:uid="{00000000-0005-0000-0000-000099560000}"/>
    <cellStyle name="Normal 2 3 3 8 2 3 3" xfId="23732" xr:uid="{00000000-0005-0000-0000-00009A560000}"/>
    <cellStyle name="Normal 2 3 3 8 2 4" xfId="10283" xr:uid="{00000000-0005-0000-0000-00009B560000}"/>
    <cellStyle name="Normal 2 3 3 8 2 4 2" xfId="26579" xr:uid="{00000000-0005-0000-0000-00009C560000}"/>
    <cellStyle name="Normal 2 3 3 8 2 5" xfId="18433" xr:uid="{00000000-0005-0000-0000-00009D560000}"/>
    <cellStyle name="Normal 2 3 3 8 3" xfId="3470" xr:uid="{00000000-0005-0000-0000-00009E560000}"/>
    <cellStyle name="Normal 2 3 3 8 3 2" xfId="11616" xr:uid="{00000000-0005-0000-0000-00009F560000}"/>
    <cellStyle name="Normal 2 3 3 8 3 2 2" xfId="27912" xr:uid="{00000000-0005-0000-0000-0000A0560000}"/>
    <cellStyle name="Normal 2 3 3 8 3 3" xfId="19766" xr:uid="{00000000-0005-0000-0000-0000A1560000}"/>
    <cellStyle name="Normal 2 3 3 8 4" xfId="6026" xr:uid="{00000000-0005-0000-0000-0000A2560000}"/>
    <cellStyle name="Normal 2 3 3 8 4 2" xfId="14172" xr:uid="{00000000-0005-0000-0000-0000A3560000}"/>
    <cellStyle name="Normal 2 3 3 8 4 2 2" xfId="30468" xr:uid="{00000000-0005-0000-0000-0000A4560000}"/>
    <cellStyle name="Normal 2 3 3 8 4 3" xfId="22322" xr:uid="{00000000-0005-0000-0000-0000A5560000}"/>
    <cellStyle name="Normal 2 3 3 8 5" xfId="8873" xr:uid="{00000000-0005-0000-0000-0000A6560000}"/>
    <cellStyle name="Normal 2 3 3 8 5 2" xfId="25169" xr:uid="{00000000-0005-0000-0000-0000A7560000}"/>
    <cellStyle name="Normal 2 3 3 8 6" xfId="17023" xr:uid="{00000000-0005-0000-0000-0000A8560000}"/>
    <cellStyle name="Normal 2 3 3 9" xfId="1432" xr:uid="{00000000-0005-0000-0000-0000A9560000}"/>
    <cellStyle name="Normal 2 3 3 9 2" xfId="4079" xr:uid="{00000000-0005-0000-0000-0000AA560000}"/>
    <cellStyle name="Normal 2 3 3 9 2 2" xfId="12225" xr:uid="{00000000-0005-0000-0000-0000AB560000}"/>
    <cellStyle name="Normal 2 3 3 9 2 2 2" xfId="28521" xr:uid="{00000000-0005-0000-0000-0000AC560000}"/>
    <cellStyle name="Normal 2 3 3 9 2 3" xfId="20375" xr:uid="{00000000-0005-0000-0000-0000AD560000}"/>
    <cellStyle name="Normal 2 3 3 9 3" xfId="6731" xr:uid="{00000000-0005-0000-0000-0000AE560000}"/>
    <cellStyle name="Normal 2 3 3 9 3 2" xfId="14877" xr:uid="{00000000-0005-0000-0000-0000AF560000}"/>
    <cellStyle name="Normal 2 3 3 9 3 2 2" xfId="31173" xr:uid="{00000000-0005-0000-0000-0000B0560000}"/>
    <cellStyle name="Normal 2 3 3 9 3 3" xfId="23027" xr:uid="{00000000-0005-0000-0000-0000B1560000}"/>
    <cellStyle name="Normal 2 3 3 9 4" xfId="9578" xr:uid="{00000000-0005-0000-0000-0000B2560000}"/>
    <cellStyle name="Normal 2 3 3 9 4 2" xfId="25874" xr:uid="{00000000-0005-0000-0000-0000B3560000}"/>
    <cellStyle name="Normal 2 3 3 9 5" xfId="17728" xr:uid="{00000000-0005-0000-0000-0000B4560000}"/>
    <cellStyle name="Normal 2 3 4" xfId="32" xr:uid="{00000000-0005-0000-0000-0000B5560000}"/>
    <cellStyle name="Normal 2 3 4 10" xfId="5332" xr:uid="{00000000-0005-0000-0000-0000B6560000}"/>
    <cellStyle name="Normal 2 3 4 10 2" xfId="13478" xr:uid="{00000000-0005-0000-0000-0000B7560000}"/>
    <cellStyle name="Normal 2 3 4 10 2 2" xfId="29774" xr:uid="{00000000-0005-0000-0000-0000B8560000}"/>
    <cellStyle name="Normal 2 3 4 10 3" xfId="21628" xr:uid="{00000000-0005-0000-0000-0000B9560000}"/>
    <cellStyle name="Normal 2 3 4 11" xfId="8179" xr:uid="{00000000-0005-0000-0000-0000BA560000}"/>
    <cellStyle name="Normal 2 3 4 11 2" xfId="24475" xr:uid="{00000000-0005-0000-0000-0000BB560000}"/>
    <cellStyle name="Normal 2 3 4 12" xfId="16329" xr:uid="{00000000-0005-0000-0000-0000BC560000}"/>
    <cellStyle name="Normal 2 3 4 2" xfId="76" xr:uid="{00000000-0005-0000-0000-0000BD560000}"/>
    <cellStyle name="Normal 2 3 4 2 10" xfId="8223" xr:uid="{00000000-0005-0000-0000-0000BE560000}"/>
    <cellStyle name="Normal 2 3 4 2 10 2" xfId="24519" xr:uid="{00000000-0005-0000-0000-0000BF560000}"/>
    <cellStyle name="Normal 2 3 4 2 11" xfId="16373" xr:uid="{00000000-0005-0000-0000-0000C0560000}"/>
    <cellStyle name="Normal 2 3 4 2 2" xfId="166" xr:uid="{00000000-0005-0000-0000-0000C1560000}"/>
    <cellStyle name="Normal 2 3 4 2 2 2" xfId="510" xr:uid="{00000000-0005-0000-0000-0000C2560000}"/>
    <cellStyle name="Normal 2 3 4 2 2 2 2" xfId="1216" xr:uid="{00000000-0005-0000-0000-0000C3560000}"/>
    <cellStyle name="Normal 2 3 4 2 2 2 2 2" xfId="2626" xr:uid="{00000000-0005-0000-0000-0000C4560000}"/>
    <cellStyle name="Normal 2 3 4 2 2 2 2 2 2" xfId="5103" xr:uid="{00000000-0005-0000-0000-0000C5560000}"/>
    <cellStyle name="Normal 2 3 4 2 2 2 2 2 2 2" xfId="13249" xr:uid="{00000000-0005-0000-0000-0000C6560000}"/>
    <cellStyle name="Normal 2 3 4 2 2 2 2 2 2 2 2" xfId="29545" xr:uid="{00000000-0005-0000-0000-0000C7560000}"/>
    <cellStyle name="Normal 2 3 4 2 2 2 2 2 2 3" xfId="21399" xr:uid="{00000000-0005-0000-0000-0000C8560000}"/>
    <cellStyle name="Normal 2 3 4 2 2 2 2 2 3" xfId="7925" xr:uid="{00000000-0005-0000-0000-0000C9560000}"/>
    <cellStyle name="Normal 2 3 4 2 2 2 2 2 3 2" xfId="16071" xr:uid="{00000000-0005-0000-0000-0000CA560000}"/>
    <cellStyle name="Normal 2 3 4 2 2 2 2 2 3 2 2" xfId="32367" xr:uid="{00000000-0005-0000-0000-0000CB560000}"/>
    <cellStyle name="Normal 2 3 4 2 2 2 2 2 3 3" xfId="24221" xr:uid="{00000000-0005-0000-0000-0000CC560000}"/>
    <cellStyle name="Normal 2 3 4 2 2 2 2 2 4" xfId="10772" xr:uid="{00000000-0005-0000-0000-0000CD560000}"/>
    <cellStyle name="Normal 2 3 4 2 2 2 2 2 4 2" xfId="27068" xr:uid="{00000000-0005-0000-0000-0000CE560000}"/>
    <cellStyle name="Normal 2 3 4 2 2 2 2 2 5" xfId="18922" xr:uid="{00000000-0005-0000-0000-0000CF560000}"/>
    <cellStyle name="Normal 2 3 4 2 2 2 2 3" xfId="3885" xr:uid="{00000000-0005-0000-0000-0000D0560000}"/>
    <cellStyle name="Normal 2 3 4 2 2 2 2 3 2" xfId="12031" xr:uid="{00000000-0005-0000-0000-0000D1560000}"/>
    <cellStyle name="Normal 2 3 4 2 2 2 2 3 2 2" xfId="28327" xr:uid="{00000000-0005-0000-0000-0000D2560000}"/>
    <cellStyle name="Normal 2 3 4 2 2 2 2 3 3" xfId="20181" xr:uid="{00000000-0005-0000-0000-0000D3560000}"/>
    <cellStyle name="Normal 2 3 4 2 2 2 2 4" xfId="6515" xr:uid="{00000000-0005-0000-0000-0000D4560000}"/>
    <cellStyle name="Normal 2 3 4 2 2 2 2 4 2" xfId="14661" xr:uid="{00000000-0005-0000-0000-0000D5560000}"/>
    <cellStyle name="Normal 2 3 4 2 2 2 2 4 2 2" xfId="30957" xr:uid="{00000000-0005-0000-0000-0000D6560000}"/>
    <cellStyle name="Normal 2 3 4 2 2 2 2 4 3" xfId="22811" xr:uid="{00000000-0005-0000-0000-0000D7560000}"/>
    <cellStyle name="Normal 2 3 4 2 2 2 2 5" xfId="9362" xr:uid="{00000000-0005-0000-0000-0000D8560000}"/>
    <cellStyle name="Normal 2 3 4 2 2 2 2 5 2" xfId="25658" xr:uid="{00000000-0005-0000-0000-0000D9560000}"/>
    <cellStyle name="Normal 2 3 4 2 2 2 2 6" xfId="17512" xr:uid="{00000000-0005-0000-0000-0000DA560000}"/>
    <cellStyle name="Normal 2 3 4 2 2 2 3" xfId="1921" xr:uid="{00000000-0005-0000-0000-0000DB560000}"/>
    <cellStyle name="Normal 2 3 4 2 2 2 3 2" xfId="4494" xr:uid="{00000000-0005-0000-0000-0000DC560000}"/>
    <cellStyle name="Normal 2 3 4 2 2 2 3 2 2" xfId="12640" xr:uid="{00000000-0005-0000-0000-0000DD560000}"/>
    <cellStyle name="Normal 2 3 4 2 2 2 3 2 2 2" xfId="28936" xr:uid="{00000000-0005-0000-0000-0000DE560000}"/>
    <cellStyle name="Normal 2 3 4 2 2 2 3 2 3" xfId="20790" xr:uid="{00000000-0005-0000-0000-0000DF560000}"/>
    <cellStyle name="Normal 2 3 4 2 2 2 3 3" xfId="7220" xr:uid="{00000000-0005-0000-0000-0000E0560000}"/>
    <cellStyle name="Normal 2 3 4 2 2 2 3 3 2" xfId="15366" xr:uid="{00000000-0005-0000-0000-0000E1560000}"/>
    <cellStyle name="Normal 2 3 4 2 2 2 3 3 2 2" xfId="31662" xr:uid="{00000000-0005-0000-0000-0000E2560000}"/>
    <cellStyle name="Normal 2 3 4 2 2 2 3 3 3" xfId="23516" xr:uid="{00000000-0005-0000-0000-0000E3560000}"/>
    <cellStyle name="Normal 2 3 4 2 2 2 3 4" xfId="10067" xr:uid="{00000000-0005-0000-0000-0000E4560000}"/>
    <cellStyle name="Normal 2 3 4 2 2 2 3 4 2" xfId="26363" xr:uid="{00000000-0005-0000-0000-0000E5560000}"/>
    <cellStyle name="Normal 2 3 4 2 2 2 3 5" xfId="18217" xr:uid="{00000000-0005-0000-0000-0000E6560000}"/>
    <cellStyle name="Normal 2 3 4 2 2 2 4" xfId="3276" xr:uid="{00000000-0005-0000-0000-0000E7560000}"/>
    <cellStyle name="Normal 2 3 4 2 2 2 4 2" xfId="11422" xr:uid="{00000000-0005-0000-0000-0000E8560000}"/>
    <cellStyle name="Normal 2 3 4 2 2 2 4 2 2" xfId="27718" xr:uid="{00000000-0005-0000-0000-0000E9560000}"/>
    <cellStyle name="Normal 2 3 4 2 2 2 4 3" xfId="19572" xr:uid="{00000000-0005-0000-0000-0000EA560000}"/>
    <cellStyle name="Normal 2 3 4 2 2 2 5" xfId="5810" xr:uid="{00000000-0005-0000-0000-0000EB560000}"/>
    <cellStyle name="Normal 2 3 4 2 2 2 5 2" xfId="13956" xr:uid="{00000000-0005-0000-0000-0000EC560000}"/>
    <cellStyle name="Normal 2 3 4 2 2 2 5 2 2" xfId="30252" xr:uid="{00000000-0005-0000-0000-0000ED560000}"/>
    <cellStyle name="Normal 2 3 4 2 2 2 5 3" xfId="22106" xr:uid="{00000000-0005-0000-0000-0000EE560000}"/>
    <cellStyle name="Normal 2 3 4 2 2 2 6" xfId="8657" xr:uid="{00000000-0005-0000-0000-0000EF560000}"/>
    <cellStyle name="Normal 2 3 4 2 2 2 6 2" xfId="24953" xr:uid="{00000000-0005-0000-0000-0000F0560000}"/>
    <cellStyle name="Normal 2 3 4 2 2 2 7" xfId="16807" xr:uid="{00000000-0005-0000-0000-0000F1560000}"/>
    <cellStyle name="Normal 2 3 4 2 2 3" xfId="872" xr:uid="{00000000-0005-0000-0000-0000F2560000}"/>
    <cellStyle name="Normal 2 3 4 2 2 3 2" xfId="2282" xr:uid="{00000000-0005-0000-0000-0000F3560000}"/>
    <cellStyle name="Normal 2 3 4 2 2 3 2 2" xfId="4807" xr:uid="{00000000-0005-0000-0000-0000F4560000}"/>
    <cellStyle name="Normal 2 3 4 2 2 3 2 2 2" xfId="12953" xr:uid="{00000000-0005-0000-0000-0000F5560000}"/>
    <cellStyle name="Normal 2 3 4 2 2 3 2 2 2 2" xfId="29249" xr:uid="{00000000-0005-0000-0000-0000F6560000}"/>
    <cellStyle name="Normal 2 3 4 2 2 3 2 2 3" xfId="21103" xr:uid="{00000000-0005-0000-0000-0000F7560000}"/>
    <cellStyle name="Normal 2 3 4 2 2 3 2 3" xfId="7581" xr:uid="{00000000-0005-0000-0000-0000F8560000}"/>
    <cellStyle name="Normal 2 3 4 2 2 3 2 3 2" xfId="15727" xr:uid="{00000000-0005-0000-0000-0000F9560000}"/>
    <cellStyle name="Normal 2 3 4 2 2 3 2 3 2 2" xfId="32023" xr:uid="{00000000-0005-0000-0000-0000FA560000}"/>
    <cellStyle name="Normal 2 3 4 2 2 3 2 3 3" xfId="23877" xr:uid="{00000000-0005-0000-0000-0000FB560000}"/>
    <cellStyle name="Normal 2 3 4 2 2 3 2 4" xfId="10428" xr:uid="{00000000-0005-0000-0000-0000FC560000}"/>
    <cellStyle name="Normal 2 3 4 2 2 3 2 4 2" xfId="26724" xr:uid="{00000000-0005-0000-0000-0000FD560000}"/>
    <cellStyle name="Normal 2 3 4 2 2 3 2 5" xfId="18578" xr:uid="{00000000-0005-0000-0000-0000FE560000}"/>
    <cellStyle name="Normal 2 3 4 2 2 3 3" xfId="3589" xr:uid="{00000000-0005-0000-0000-0000FF560000}"/>
    <cellStyle name="Normal 2 3 4 2 2 3 3 2" xfId="11735" xr:uid="{00000000-0005-0000-0000-000000570000}"/>
    <cellStyle name="Normal 2 3 4 2 2 3 3 2 2" xfId="28031" xr:uid="{00000000-0005-0000-0000-000001570000}"/>
    <cellStyle name="Normal 2 3 4 2 2 3 3 3" xfId="19885" xr:uid="{00000000-0005-0000-0000-000002570000}"/>
    <cellStyle name="Normal 2 3 4 2 2 3 4" xfId="6171" xr:uid="{00000000-0005-0000-0000-000003570000}"/>
    <cellStyle name="Normal 2 3 4 2 2 3 4 2" xfId="14317" xr:uid="{00000000-0005-0000-0000-000004570000}"/>
    <cellStyle name="Normal 2 3 4 2 2 3 4 2 2" xfId="30613" xr:uid="{00000000-0005-0000-0000-000005570000}"/>
    <cellStyle name="Normal 2 3 4 2 2 3 4 3" xfId="22467" xr:uid="{00000000-0005-0000-0000-000006570000}"/>
    <cellStyle name="Normal 2 3 4 2 2 3 5" xfId="9018" xr:uid="{00000000-0005-0000-0000-000007570000}"/>
    <cellStyle name="Normal 2 3 4 2 2 3 5 2" xfId="25314" xr:uid="{00000000-0005-0000-0000-000008570000}"/>
    <cellStyle name="Normal 2 3 4 2 2 3 6" xfId="17168" xr:uid="{00000000-0005-0000-0000-000009570000}"/>
    <cellStyle name="Normal 2 3 4 2 2 4" xfId="1577" xr:uid="{00000000-0005-0000-0000-00000A570000}"/>
    <cellStyle name="Normal 2 3 4 2 2 4 2" xfId="4198" xr:uid="{00000000-0005-0000-0000-00000B570000}"/>
    <cellStyle name="Normal 2 3 4 2 2 4 2 2" xfId="12344" xr:uid="{00000000-0005-0000-0000-00000C570000}"/>
    <cellStyle name="Normal 2 3 4 2 2 4 2 2 2" xfId="28640" xr:uid="{00000000-0005-0000-0000-00000D570000}"/>
    <cellStyle name="Normal 2 3 4 2 2 4 2 3" xfId="20494" xr:uid="{00000000-0005-0000-0000-00000E570000}"/>
    <cellStyle name="Normal 2 3 4 2 2 4 3" xfId="6876" xr:uid="{00000000-0005-0000-0000-00000F570000}"/>
    <cellStyle name="Normal 2 3 4 2 2 4 3 2" xfId="15022" xr:uid="{00000000-0005-0000-0000-000010570000}"/>
    <cellStyle name="Normal 2 3 4 2 2 4 3 2 2" xfId="31318" xr:uid="{00000000-0005-0000-0000-000011570000}"/>
    <cellStyle name="Normal 2 3 4 2 2 4 3 3" xfId="23172" xr:uid="{00000000-0005-0000-0000-000012570000}"/>
    <cellStyle name="Normal 2 3 4 2 2 4 4" xfId="9723" xr:uid="{00000000-0005-0000-0000-000013570000}"/>
    <cellStyle name="Normal 2 3 4 2 2 4 4 2" xfId="26019" xr:uid="{00000000-0005-0000-0000-000014570000}"/>
    <cellStyle name="Normal 2 3 4 2 2 4 5" xfId="17873" xr:uid="{00000000-0005-0000-0000-000015570000}"/>
    <cellStyle name="Normal 2 3 4 2 2 5" xfId="2980" xr:uid="{00000000-0005-0000-0000-000016570000}"/>
    <cellStyle name="Normal 2 3 4 2 2 5 2" xfId="11126" xr:uid="{00000000-0005-0000-0000-000017570000}"/>
    <cellStyle name="Normal 2 3 4 2 2 5 2 2" xfId="27422" xr:uid="{00000000-0005-0000-0000-000018570000}"/>
    <cellStyle name="Normal 2 3 4 2 2 5 3" xfId="19276" xr:uid="{00000000-0005-0000-0000-000019570000}"/>
    <cellStyle name="Normal 2 3 4 2 2 6" xfId="5466" xr:uid="{00000000-0005-0000-0000-00001A570000}"/>
    <cellStyle name="Normal 2 3 4 2 2 6 2" xfId="13612" xr:uid="{00000000-0005-0000-0000-00001B570000}"/>
    <cellStyle name="Normal 2 3 4 2 2 6 2 2" xfId="29908" xr:uid="{00000000-0005-0000-0000-00001C570000}"/>
    <cellStyle name="Normal 2 3 4 2 2 6 3" xfId="21762" xr:uid="{00000000-0005-0000-0000-00001D570000}"/>
    <cellStyle name="Normal 2 3 4 2 2 7" xfId="8313" xr:uid="{00000000-0005-0000-0000-00001E570000}"/>
    <cellStyle name="Normal 2 3 4 2 2 7 2" xfId="24609" xr:uid="{00000000-0005-0000-0000-00001F570000}"/>
    <cellStyle name="Normal 2 3 4 2 2 8" xfId="16463" xr:uid="{00000000-0005-0000-0000-000020570000}"/>
    <cellStyle name="Normal 2 3 4 2 3" xfId="243" xr:uid="{00000000-0005-0000-0000-000021570000}"/>
    <cellStyle name="Normal 2 3 4 2 3 2" xfId="587" xr:uid="{00000000-0005-0000-0000-000022570000}"/>
    <cellStyle name="Normal 2 3 4 2 3 2 2" xfId="1293" xr:uid="{00000000-0005-0000-0000-000023570000}"/>
    <cellStyle name="Normal 2 3 4 2 3 2 2 2" xfId="2703" xr:uid="{00000000-0005-0000-0000-000024570000}"/>
    <cellStyle name="Normal 2 3 4 2 3 2 2 2 2" xfId="5177" xr:uid="{00000000-0005-0000-0000-000025570000}"/>
    <cellStyle name="Normal 2 3 4 2 3 2 2 2 2 2" xfId="13323" xr:uid="{00000000-0005-0000-0000-000026570000}"/>
    <cellStyle name="Normal 2 3 4 2 3 2 2 2 2 2 2" xfId="29619" xr:uid="{00000000-0005-0000-0000-000027570000}"/>
    <cellStyle name="Normal 2 3 4 2 3 2 2 2 2 3" xfId="21473" xr:uid="{00000000-0005-0000-0000-000028570000}"/>
    <cellStyle name="Normal 2 3 4 2 3 2 2 2 3" xfId="8002" xr:uid="{00000000-0005-0000-0000-000029570000}"/>
    <cellStyle name="Normal 2 3 4 2 3 2 2 2 3 2" xfId="16148" xr:uid="{00000000-0005-0000-0000-00002A570000}"/>
    <cellStyle name="Normal 2 3 4 2 3 2 2 2 3 2 2" xfId="32444" xr:uid="{00000000-0005-0000-0000-00002B570000}"/>
    <cellStyle name="Normal 2 3 4 2 3 2 2 2 3 3" xfId="24298" xr:uid="{00000000-0005-0000-0000-00002C570000}"/>
    <cellStyle name="Normal 2 3 4 2 3 2 2 2 4" xfId="10849" xr:uid="{00000000-0005-0000-0000-00002D570000}"/>
    <cellStyle name="Normal 2 3 4 2 3 2 2 2 4 2" xfId="27145" xr:uid="{00000000-0005-0000-0000-00002E570000}"/>
    <cellStyle name="Normal 2 3 4 2 3 2 2 2 5" xfId="18999" xr:uid="{00000000-0005-0000-0000-00002F570000}"/>
    <cellStyle name="Normal 2 3 4 2 3 2 2 3" xfId="3959" xr:uid="{00000000-0005-0000-0000-000030570000}"/>
    <cellStyle name="Normal 2 3 4 2 3 2 2 3 2" xfId="12105" xr:uid="{00000000-0005-0000-0000-000031570000}"/>
    <cellStyle name="Normal 2 3 4 2 3 2 2 3 2 2" xfId="28401" xr:uid="{00000000-0005-0000-0000-000032570000}"/>
    <cellStyle name="Normal 2 3 4 2 3 2 2 3 3" xfId="20255" xr:uid="{00000000-0005-0000-0000-000033570000}"/>
    <cellStyle name="Normal 2 3 4 2 3 2 2 4" xfId="6592" xr:uid="{00000000-0005-0000-0000-000034570000}"/>
    <cellStyle name="Normal 2 3 4 2 3 2 2 4 2" xfId="14738" xr:uid="{00000000-0005-0000-0000-000035570000}"/>
    <cellStyle name="Normal 2 3 4 2 3 2 2 4 2 2" xfId="31034" xr:uid="{00000000-0005-0000-0000-000036570000}"/>
    <cellStyle name="Normal 2 3 4 2 3 2 2 4 3" xfId="22888" xr:uid="{00000000-0005-0000-0000-000037570000}"/>
    <cellStyle name="Normal 2 3 4 2 3 2 2 5" xfId="9439" xr:uid="{00000000-0005-0000-0000-000038570000}"/>
    <cellStyle name="Normal 2 3 4 2 3 2 2 5 2" xfId="25735" xr:uid="{00000000-0005-0000-0000-000039570000}"/>
    <cellStyle name="Normal 2 3 4 2 3 2 2 6" xfId="17589" xr:uid="{00000000-0005-0000-0000-00003A570000}"/>
    <cellStyle name="Normal 2 3 4 2 3 2 3" xfId="1998" xr:uid="{00000000-0005-0000-0000-00003B570000}"/>
    <cellStyle name="Normal 2 3 4 2 3 2 3 2" xfId="4568" xr:uid="{00000000-0005-0000-0000-00003C570000}"/>
    <cellStyle name="Normal 2 3 4 2 3 2 3 2 2" xfId="12714" xr:uid="{00000000-0005-0000-0000-00003D570000}"/>
    <cellStyle name="Normal 2 3 4 2 3 2 3 2 2 2" xfId="29010" xr:uid="{00000000-0005-0000-0000-00003E570000}"/>
    <cellStyle name="Normal 2 3 4 2 3 2 3 2 3" xfId="20864" xr:uid="{00000000-0005-0000-0000-00003F570000}"/>
    <cellStyle name="Normal 2 3 4 2 3 2 3 3" xfId="7297" xr:uid="{00000000-0005-0000-0000-000040570000}"/>
    <cellStyle name="Normal 2 3 4 2 3 2 3 3 2" xfId="15443" xr:uid="{00000000-0005-0000-0000-000041570000}"/>
    <cellStyle name="Normal 2 3 4 2 3 2 3 3 2 2" xfId="31739" xr:uid="{00000000-0005-0000-0000-000042570000}"/>
    <cellStyle name="Normal 2 3 4 2 3 2 3 3 3" xfId="23593" xr:uid="{00000000-0005-0000-0000-000043570000}"/>
    <cellStyle name="Normal 2 3 4 2 3 2 3 4" xfId="10144" xr:uid="{00000000-0005-0000-0000-000044570000}"/>
    <cellStyle name="Normal 2 3 4 2 3 2 3 4 2" xfId="26440" xr:uid="{00000000-0005-0000-0000-000045570000}"/>
    <cellStyle name="Normal 2 3 4 2 3 2 3 5" xfId="18294" xr:uid="{00000000-0005-0000-0000-000046570000}"/>
    <cellStyle name="Normal 2 3 4 2 3 2 4" xfId="3350" xr:uid="{00000000-0005-0000-0000-000047570000}"/>
    <cellStyle name="Normal 2 3 4 2 3 2 4 2" xfId="11496" xr:uid="{00000000-0005-0000-0000-000048570000}"/>
    <cellStyle name="Normal 2 3 4 2 3 2 4 2 2" xfId="27792" xr:uid="{00000000-0005-0000-0000-000049570000}"/>
    <cellStyle name="Normal 2 3 4 2 3 2 4 3" xfId="19646" xr:uid="{00000000-0005-0000-0000-00004A570000}"/>
    <cellStyle name="Normal 2 3 4 2 3 2 5" xfId="5887" xr:uid="{00000000-0005-0000-0000-00004B570000}"/>
    <cellStyle name="Normal 2 3 4 2 3 2 5 2" xfId="14033" xr:uid="{00000000-0005-0000-0000-00004C570000}"/>
    <cellStyle name="Normal 2 3 4 2 3 2 5 2 2" xfId="30329" xr:uid="{00000000-0005-0000-0000-00004D570000}"/>
    <cellStyle name="Normal 2 3 4 2 3 2 5 3" xfId="22183" xr:uid="{00000000-0005-0000-0000-00004E570000}"/>
    <cellStyle name="Normal 2 3 4 2 3 2 6" xfId="8734" xr:uid="{00000000-0005-0000-0000-00004F570000}"/>
    <cellStyle name="Normal 2 3 4 2 3 2 6 2" xfId="25030" xr:uid="{00000000-0005-0000-0000-000050570000}"/>
    <cellStyle name="Normal 2 3 4 2 3 2 7" xfId="16884" xr:uid="{00000000-0005-0000-0000-000051570000}"/>
    <cellStyle name="Normal 2 3 4 2 3 3" xfId="949" xr:uid="{00000000-0005-0000-0000-000052570000}"/>
    <cellStyle name="Normal 2 3 4 2 3 3 2" xfId="2359" xr:uid="{00000000-0005-0000-0000-000053570000}"/>
    <cellStyle name="Normal 2 3 4 2 3 3 2 2" xfId="4881" xr:uid="{00000000-0005-0000-0000-000054570000}"/>
    <cellStyle name="Normal 2 3 4 2 3 3 2 2 2" xfId="13027" xr:uid="{00000000-0005-0000-0000-000055570000}"/>
    <cellStyle name="Normal 2 3 4 2 3 3 2 2 2 2" xfId="29323" xr:uid="{00000000-0005-0000-0000-000056570000}"/>
    <cellStyle name="Normal 2 3 4 2 3 3 2 2 3" xfId="21177" xr:uid="{00000000-0005-0000-0000-000057570000}"/>
    <cellStyle name="Normal 2 3 4 2 3 3 2 3" xfId="7658" xr:uid="{00000000-0005-0000-0000-000058570000}"/>
    <cellStyle name="Normal 2 3 4 2 3 3 2 3 2" xfId="15804" xr:uid="{00000000-0005-0000-0000-000059570000}"/>
    <cellStyle name="Normal 2 3 4 2 3 3 2 3 2 2" xfId="32100" xr:uid="{00000000-0005-0000-0000-00005A570000}"/>
    <cellStyle name="Normal 2 3 4 2 3 3 2 3 3" xfId="23954" xr:uid="{00000000-0005-0000-0000-00005B570000}"/>
    <cellStyle name="Normal 2 3 4 2 3 3 2 4" xfId="10505" xr:uid="{00000000-0005-0000-0000-00005C570000}"/>
    <cellStyle name="Normal 2 3 4 2 3 3 2 4 2" xfId="26801" xr:uid="{00000000-0005-0000-0000-00005D570000}"/>
    <cellStyle name="Normal 2 3 4 2 3 3 2 5" xfId="18655" xr:uid="{00000000-0005-0000-0000-00005E570000}"/>
    <cellStyle name="Normal 2 3 4 2 3 3 3" xfId="3663" xr:uid="{00000000-0005-0000-0000-00005F570000}"/>
    <cellStyle name="Normal 2 3 4 2 3 3 3 2" xfId="11809" xr:uid="{00000000-0005-0000-0000-000060570000}"/>
    <cellStyle name="Normal 2 3 4 2 3 3 3 2 2" xfId="28105" xr:uid="{00000000-0005-0000-0000-000061570000}"/>
    <cellStyle name="Normal 2 3 4 2 3 3 3 3" xfId="19959" xr:uid="{00000000-0005-0000-0000-000062570000}"/>
    <cellStyle name="Normal 2 3 4 2 3 3 4" xfId="6248" xr:uid="{00000000-0005-0000-0000-000063570000}"/>
    <cellStyle name="Normal 2 3 4 2 3 3 4 2" xfId="14394" xr:uid="{00000000-0005-0000-0000-000064570000}"/>
    <cellStyle name="Normal 2 3 4 2 3 3 4 2 2" xfId="30690" xr:uid="{00000000-0005-0000-0000-000065570000}"/>
    <cellStyle name="Normal 2 3 4 2 3 3 4 3" xfId="22544" xr:uid="{00000000-0005-0000-0000-000066570000}"/>
    <cellStyle name="Normal 2 3 4 2 3 3 5" xfId="9095" xr:uid="{00000000-0005-0000-0000-000067570000}"/>
    <cellStyle name="Normal 2 3 4 2 3 3 5 2" xfId="25391" xr:uid="{00000000-0005-0000-0000-000068570000}"/>
    <cellStyle name="Normal 2 3 4 2 3 3 6" xfId="17245" xr:uid="{00000000-0005-0000-0000-000069570000}"/>
    <cellStyle name="Normal 2 3 4 2 3 4" xfId="1654" xr:uid="{00000000-0005-0000-0000-00006A570000}"/>
    <cellStyle name="Normal 2 3 4 2 3 4 2" xfId="4272" xr:uid="{00000000-0005-0000-0000-00006B570000}"/>
    <cellStyle name="Normal 2 3 4 2 3 4 2 2" xfId="12418" xr:uid="{00000000-0005-0000-0000-00006C570000}"/>
    <cellStyle name="Normal 2 3 4 2 3 4 2 2 2" xfId="28714" xr:uid="{00000000-0005-0000-0000-00006D570000}"/>
    <cellStyle name="Normal 2 3 4 2 3 4 2 3" xfId="20568" xr:uid="{00000000-0005-0000-0000-00006E570000}"/>
    <cellStyle name="Normal 2 3 4 2 3 4 3" xfId="6953" xr:uid="{00000000-0005-0000-0000-00006F570000}"/>
    <cellStyle name="Normal 2 3 4 2 3 4 3 2" xfId="15099" xr:uid="{00000000-0005-0000-0000-000070570000}"/>
    <cellStyle name="Normal 2 3 4 2 3 4 3 2 2" xfId="31395" xr:uid="{00000000-0005-0000-0000-000071570000}"/>
    <cellStyle name="Normal 2 3 4 2 3 4 3 3" xfId="23249" xr:uid="{00000000-0005-0000-0000-000072570000}"/>
    <cellStyle name="Normal 2 3 4 2 3 4 4" xfId="9800" xr:uid="{00000000-0005-0000-0000-000073570000}"/>
    <cellStyle name="Normal 2 3 4 2 3 4 4 2" xfId="26096" xr:uid="{00000000-0005-0000-0000-000074570000}"/>
    <cellStyle name="Normal 2 3 4 2 3 4 5" xfId="17950" xr:uid="{00000000-0005-0000-0000-000075570000}"/>
    <cellStyle name="Normal 2 3 4 2 3 5" xfId="3054" xr:uid="{00000000-0005-0000-0000-000076570000}"/>
    <cellStyle name="Normal 2 3 4 2 3 5 2" xfId="11200" xr:uid="{00000000-0005-0000-0000-000077570000}"/>
    <cellStyle name="Normal 2 3 4 2 3 5 2 2" xfId="27496" xr:uid="{00000000-0005-0000-0000-000078570000}"/>
    <cellStyle name="Normal 2 3 4 2 3 5 3" xfId="19350" xr:uid="{00000000-0005-0000-0000-000079570000}"/>
    <cellStyle name="Normal 2 3 4 2 3 6" xfId="5543" xr:uid="{00000000-0005-0000-0000-00007A570000}"/>
    <cellStyle name="Normal 2 3 4 2 3 6 2" xfId="13689" xr:uid="{00000000-0005-0000-0000-00007B570000}"/>
    <cellStyle name="Normal 2 3 4 2 3 6 2 2" xfId="29985" xr:uid="{00000000-0005-0000-0000-00007C570000}"/>
    <cellStyle name="Normal 2 3 4 2 3 6 3" xfId="21839" xr:uid="{00000000-0005-0000-0000-00007D570000}"/>
    <cellStyle name="Normal 2 3 4 2 3 7" xfId="8390" xr:uid="{00000000-0005-0000-0000-00007E570000}"/>
    <cellStyle name="Normal 2 3 4 2 3 7 2" xfId="24686" xr:uid="{00000000-0005-0000-0000-00007F570000}"/>
    <cellStyle name="Normal 2 3 4 2 3 8" xfId="16540" xr:uid="{00000000-0005-0000-0000-000080570000}"/>
    <cellStyle name="Normal 2 3 4 2 4" xfId="330" xr:uid="{00000000-0005-0000-0000-000081570000}"/>
    <cellStyle name="Normal 2 3 4 2 4 2" xfId="674" xr:uid="{00000000-0005-0000-0000-000082570000}"/>
    <cellStyle name="Normal 2 3 4 2 4 2 2" xfId="1380" xr:uid="{00000000-0005-0000-0000-000083570000}"/>
    <cellStyle name="Normal 2 3 4 2 4 2 2 2" xfId="2790" xr:uid="{00000000-0005-0000-0000-000084570000}"/>
    <cellStyle name="Normal 2 3 4 2 4 2 2 2 2" xfId="5251" xr:uid="{00000000-0005-0000-0000-000085570000}"/>
    <cellStyle name="Normal 2 3 4 2 4 2 2 2 2 2" xfId="13397" xr:uid="{00000000-0005-0000-0000-000086570000}"/>
    <cellStyle name="Normal 2 3 4 2 4 2 2 2 2 2 2" xfId="29693" xr:uid="{00000000-0005-0000-0000-000087570000}"/>
    <cellStyle name="Normal 2 3 4 2 4 2 2 2 2 3" xfId="21547" xr:uid="{00000000-0005-0000-0000-000088570000}"/>
    <cellStyle name="Normal 2 3 4 2 4 2 2 2 3" xfId="8089" xr:uid="{00000000-0005-0000-0000-000089570000}"/>
    <cellStyle name="Normal 2 3 4 2 4 2 2 2 3 2" xfId="16235" xr:uid="{00000000-0005-0000-0000-00008A570000}"/>
    <cellStyle name="Normal 2 3 4 2 4 2 2 2 3 2 2" xfId="32531" xr:uid="{00000000-0005-0000-0000-00008B570000}"/>
    <cellStyle name="Normal 2 3 4 2 4 2 2 2 3 3" xfId="24385" xr:uid="{00000000-0005-0000-0000-00008C570000}"/>
    <cellStyle name="Normal 2 3 4 2 4 2 2 2 4" xfId="10936" xr:uid="{00000000-0005-0000-0000-00008D570000}"/>
    <cellStyle name="Normal 2 3 4 2 4 2 2 2 4 2" xfId="27232" xr:uid="{00000000-0005-0000-0000-00008E570000}"/>
    <cellStyle name="Normal 2 3 4 2 4 2 2 2 5" xfId="19086" xr:uid="{00000000-0005-0000-0000-00008F570000}"/>
    <cellStyle name="Normal 2 3 4 2 4 2 2 3" xfId="4033" xr:uid="{00000000-0005-0000-0000-000090570000}"/>
    <cellStyle name="Normal 2 3 4 2 4 2 2 3 2" xfId="12179" xr:uid="{00000000-0005-0000-0000-000091570000}"/>
    <cellStyle name="Normal 2 3 4 2 4 2 2 3 2 2" xfId="28475" xr:uid="{00000000-0005-0000-0000-000092570000}"/>
    <cellStyle name="Normal 2 3 4 2 4 2 2 3 3" xfId="20329" xr:uid="{00000000-0005-0000-0000-000093570000}"/>
    <cellStyle name="Normal 2 3 4 2 4 2 2 4" xfId="6679" xr:uid="{00000000-0005-0000-0000-000094570000}"/>
    <cellStyle name="Normal 2 3 4 2 4 2 2 4 2" xfId="14825" xr:uid="{00000000-0005-0000-0000-000095570000}"/>
    <cellStyle name="Normal 2 3 4 2 4 2 2 4 2 2" xfId="31121" xr:uid="{00000000-0005-0000-0000-000096570000}"/>
    <cellStyle name="Normal 2 3 4 2 4 2 2 4 3" xfId="22975" xr:uid="{00000000-0005-0000-0000-000097570000}"/>
    <cellStyle name="Normal 2 3 4 2 4 2 2 5" xfId="9526" xr:uid="{00000000-0005-0000-0000-000098570000}"/>
    <cellStyle name="Normal 2 3 4 2 4 2 2 5 2" xfId="25822" xr:uid="{00000000-0005-0000-0000-000099570000}"/>
    <cellStyle name="Normal 2 3 4 2 4 2 2 6" xfId="17676" xr:uid="{00000000-0005-0000-0000-00009A570000}"/>
    <cellStyle name="Normal 2 3 4 2 4 2 3" xfId="2085" xr:uid="{00000000-0005-0000-0000-00009B570000}"/>
    <cellStyle name="Normal 2 3 4 2 4 2 3 2" xfId="4642" xr:uid="{00000000-0005-0000-0000-00009C570000}"/>
    <cellStyle name="Normal 2 3 4 2 4 2 3 2 2" xfId="12788" xr:uid="{00000000-0005-0000-0000-00009D570000}"/>
    <cellStyle name="Normal 2 3 4 2 4 2 3 2 2 2" xfId="29084" xr:uid="{00000000-0005-0000-0000-00009E570000}"/>
    <cellStyle name="Normal 2 3 4 2 4 2 3 2 3" xfId="20938" xr:uid="{00000000-0005-0000-0000-00009F570000}"/>
    <cellStyle name="Normal 2 3 4 2 4 2 3 3" xfId="7384" xr:uid="{00000000-0005-0000-0000-0000A0570000}"/>
    <cellStyle name="Normal 2 3 4 2 4 2 3 3 2" xfId="15530" xr:uid="{00000000-0005-0000-0000-0000A1570000}"/>
    <cellStyle name="Normal 2 3 4 2 4 2 3 3 2 2" xfId="31826" xr:uid="{00000000-0005-0000-0000-0000A2570000}"/>
    <cellStyle name="Normal 2 3 4 2 4 2 3 3 3" xfId="23680" xr:uid="{00000000-0005-0000-0000-0000A3570000}"/>
    <cellStyle name="Normal 2 3 4 2 4 2 3 4" xfId="10231" xr:uid="{00000000-0005-0000-0000-0000A4570000}"/>
    <cellStyle name="Normal 2 3 4 2 4 2 3 4 2" xfId="26527" xr:uid="{00000000-0005-0000-0000-0000A5570000}"/>
    <cellStyle name="Normal 2 3 4 2 4 2 3 5" xfId="18381" xr:uid="{00000000-0005-0000-0000-0000A6570000}"/>
    <cellStyle name="Normal 2 3 4 2 4 2 4" xfId="3424" xr:uid="{00000000-0005-0000-0000-0000A7570000}"/>
    <cellStyle name="Normal 2 3 4 2 4 2 4 2" xfId="11570" xr:uid="{00000000-0005-0000-0000-0000A8570000}"/>
    <cellStyle name="Normal 2 3 4 2 4 2 4 2 2" xfId="27866" xr:uid="{00000000-0005-0000-0000-0000A9570000}"/>
    <cellStyle name="Normal 2 3 4 2 4 2 4 3" xfId="19720" xr:uid="{00000000-0005-0000-0000-0000AA570000}"/>
    <cellStyle name="Normal 2 3 4 2 4 2 5" xfId="5974" xr:uid="{00000000-0005-0000-0000-0000AB570000}"/>
    <cellStyle name="Normal 2 3 4 2 4 2 5 2" xfId="14120" xr:uid="{00000000-0005-0000-0000-0000AC570000}"/>
    <cellStyle name="Normal 2 3 4 2 4 2 5 2 2" xfId="30416" xr:uid="{00000000-0005-0000-0000-0000AD570000}"/>
    <cellStyle name="Normal 2 3 4 2 4 2 5 3" xfId="22270" xr:uid="{00000000-0005-0000-0000-0000AE570000}"/>
    <cellStyle name="Normal 2 3 4 2 4 2 6" xfId="8821" xr:uid="{00000000-0005-0000-0000-0000AF570000}"/>
    <cellStyle name="Normal 2 3 4 2 4 2 6 2" xfId="25117" xr:uid="{00000000-0005-0000-0000-0000B0570000}"/>
    <cellStyle name="Normal 2 3 4 2 4 2 7" xfId="16971" xr:uid="{00000000-0005-0000-0000-0000B1570000}"/>
    <cellStyle name="Normal 2 3 4 2 4 3" xfId="1036" xr:uid="{00000000-0005-0000-0000-0000B2570000}"/>
    <cellStyle name="Normal 2 3 4 2 4 3 2" xfId="2446" xr:uid="{00000000-0005-0000-0000-0000B3570000}"/>
    <cellStyle name="Normal 2 3 4 2 4 3 2 2" xfId="4955" xr:uid="{00000000-0005-0000-0000-0000B4570000}"/>
    <cellStyle name="Normal 2 3 4 2 4 3 2 2 2" xfId="13101" xr:uid="{00000000-0005-0000-0000-0000B5570000}"/>
    <cellStyle name="Normal 2 3 4 2 4 3 2 2 2 2" xfId="29397" xr:uid="{00000000-0005-0000-0000-0000B6570000}"/>
    <cellStyle name="Normal 2 3 4 2 4 3 2 2 3" xfId="21251" xr:uid="{00000000-0005-0000-0000-0000B7570000}"/>
    <cellStyle name="Normal 2 3 4 2 4 3 2 3" xfId="7745" xr:uid="{00000000-0005-0000-0000-0000B8570000}"/>
    <cellStyle name="Normal 2 3 4 2 4 3 2 3 2" xfId="15891" xr:uid="{00000000-0005-0000-0000-0000B9570000}"/>
    <cellStyle name="Normal 2 3 4 2 4 3 2 3 2 2" xfId="32187" xr:uid="{00000000-0005-0000-0000-0000BA570000}"/>
    <cellStyle name="Normal 2 3 4 2 4 3 2 3 3" xfId="24041" xr:uid="{00000000-0005-0000-0000-0000BB570000}"/>
    <cellStyle name="Normal 2 3 4 2 4 3 2 4" xfId="10592" xr:uid="{00000000-0005-0000-0000-0000BC570000}"/>
    <cellStyle name="Normal 2 3 4 2 4 3 2 4 2" xfId="26888" xr:uid="{00000000-0005-0000-0000-0000BD570000}"/>
    <cellStyle name="Normal 2 3 4 2 4 3 2 5" xfId="18742" xr:uid="{00000000-0005-0000-0000-0000BE570000}"/>
    <cellStyle name="Normal 2 3 4 2 4 3 3" xfId="3737" xr:uid="{00000000-0005-0000-0000-0000BF570000}"/>
    <cellStyle name="Normal 2 3 4 2 4 3 3 2" xfId="11883" xr:uid="{00000000-0005-0000-0000-0000C0570000}"/>
    <cellStyle name="Normal 2 3 4 2 4 3 3 2 2" xfId="28179" xr:uid="{00000000-0005-0000-0000-0000C1570000}"/>
    <cellStyle name="Normal 2 3 4 2 4 3 3 3" xfId="20033" xr:uid="{00000000-0005-0000-0000-0000C2570000}"/>
    <cellStyle name="Normal 2 3 4 2 4 3 4" xfId="6335" xr:uid="{00000000-0005-0000-0000-0000C3570000}"/>
    <cellStyle name="Normal 2 3 4 2 4 3 4 2" xfId="14481" xr:uid="{00000000-0005-0000-0000-0000C4570000}"/>
    <cellStyle name="Normal 2 3 4 2 4 3 4 2 2" xfId="30777" xr:uid="{00000000-0005-0000-0000-0000C5570000}"/>
    <cellStyle name="Normal 2 3 4 2 4 3 4 3" xfId="22631" xr:uid="{00000000-0005-0000-0000-0000C6570000}"/>
    <cellStyle name="Normal 2 3 4 2 4 3 5" xfId="9182" xr:uid="{00000000-0005-0000-0000-0000C7570000}"/>
    <cellStyle name="Normal 2 3 4 2 4 3 5 2" xfId="25478" xr:uid="{00000000-0005-0000-0000-0000C8570000}"/>
    <cellStyle name="Normal 2 3 4 2 4 3 6" xfId="17332" xr:uid="{00000000-0005-0000-0000-0000C9570000}"/>
    <cellStyle name="Normal 2 3 4 2 4 4" xfId="1741" xr:uid="{00000000-0005-0000-0000-0000CA570000}"/>
    <cellStyle name="Normal 2 3 4 2 4 4 2" xfId="4346" xr:uid="{00000000-0005-0000-0000-0000CB570000}"/>
    <cellStyle name="Normal 2 3 4 2 4 4 2 2" xfId="12492" xr:uid="{00000000-0005-0000-0000-0000CC570000}"/>
    <cellStyle name="Normal 2 3 4 2 4 4 2 2 2" xfId="28788" xr:uid="{00000000-0005-0000-0000-0000CD570000}"/>
    <cellStyle name="Normal 2 3 4 2 4 4 2 3" xfId="20642" xr:uid="{00000000-0005-0000-0000-0000CE570000}"/>
    <cellStyle name="Normal 2 3 4 2 4 4 3" xfId="7040" xr:uid="{00000000-0005-0000-0000-0000CF570000}"/>
    <cellStyle name="Normal 2 3 4 2 4 4 3 2" xfId="15186" xr:uid="{00000000-0005-0000-0000-0000D0570000}"/>
    <cellStyle name="Normal 2 3 4 2 4 4 3 2 2" xfId="31482" xr:uid="{00000000-0005-0000-0000-0000D1570000}"/>
    <cellStyle name="Normal 2 3 4 2 4 4 3 3" xfId="23336" xr:uid="{00000000-0005-0000-0000-0000D2570000}"/>
    <cellStyle name="Normal 2 3 4 2 4 4 4" xfId="9887" xr:uid="{00000000-0005-0000-0000-0000D3570000}"/>
    <cellStyle name="Normal 2 3 4 2 4 4 4 2" xfId="26183" xr:uid="{00000000-0005-0000-0000-0000D4570000}"/>
    <cellStyle name="Normal 2 3 4 2 4 4 5" xfId="18037" xr:uid="{00000000-0005-0000-0000-0000D5570000}"/>
    <cellStyle name="Normal 2 3 4 2 4 5" xfId="3128" xr:uid="{00000000-0005-0000-0000-0000D6570000}"/>
    <cellStyle name="Normal 2 3 4 2 4 5 2" xfId="11274" xr:uid="{00000000-0005-0000-0000-0000D7570000}"/>
    <cellStyle name="Normal 2 3 4 2 4 5 2 2" xfId="27570" xr:uid="{00000000-0005-0000-0000-0000D8570000}"/>
    <cellStyle name="Normal 2 3 4 2 4 5 3" xfId="19424" xr:uid="{00000000-0005-0000-0000-0000D9570000}"/>
    <cellStyle name="Normal 2 3 4 2 4 6" xfId="5630" xr:uid="{00000000-0005-0000-0000-0000DA570000}"/>
    <cellStyle name="Normal 2 3 4 2 4 6 2" xfId="13776" xr:uid="{00000000-0005-0000-0000-0000DB570000}"/>
    <cellStyle name="Normal 2 3 4 2 4 6 2 2" xfId="30072" xr:uid="{00000000-0005-0000-0000-0000DC570000}"/>
    <cellStyle name="Normal 2 3 4 2 4 6 3" xfId="21926" xr:uid="{00000000-0005-0000-0000-0000DD570000}"/>
    <cellStyle name="Normal 2 3 4 2 4 7" xfId="8477" xr:uid="{00000000-0005-0000-0000-0000DE570000}"/>
    <cellStyle name="Normal 2 3 4 2 4 7 2" xfId="24773" xr:uid="{00000000-0005-0000-0000-0000DF570000}"/>
    <cellStyle name="Normal 2 3 4 2 4 8" xfId="16627" xr:uid="{00000000-0005-0000-0000-0000E0570000}"/>
    <cellStyle name="Normal 2 3 4 2 5" xfId="420" xr:uid="{00000000-0005-0000-0000-0000E1570000}"/>
    <cellStyle name="Normal 2 3 4 2 5 2" xfId="1126" xr:uid="{00000000-0005-0000-0000-0000E2570000}"/>
    <cellStyle name="Normal 2 3 4 2 5 2 2" xfId="2536" xr:uid="{00000000-0005-0000-0000-0000E3570000}"/>
    <cellStyle name="Normal 2 3 4 2 5 2 2 2" xfId="5029" xr:uid="{00000000-0005-0000-0000-0000E4570000}"/>
    <cellStyle name="Normal 2 3 4 2 5 2 2 2 2" xfId="13175" xr:uid="{00000000-0005-0000-0000-0000E5570000}"/>
    <cellStyle name="Normal 2 3 4 2 5 2 2 2 2 2" xfId="29471" xr:uid="{00000000-0005-0000-0000-0000E6570000}"/>
    <cellStyle name="Normal 2 3 4 2 5 2 2 2 3" xfId="21325" xr:uid="{00000000-0005-0000-0000-0000E7570000}"/>
    <cellStyle name="Normal 2 3 4 2 5 2 2 3" xfId="7835" xr:uid="{00000000-0005-0000-0000-0000E8570000}"/>
    <cellStyle name="Normal 2 3 4 2 5 2 2 3 2" xfId="15981" xr:uid="{00000000-0005-0000-0000-0000E9570000}"/>
    <cellStyle name="Normal 2 3 4 2 5 2 2 3 2 2" xfId="32277" xr:uid="{00000000-0005-0000-0000-0000EA570000}"/>
    <cellStyle name="Normal 2 3 4 2 5 2 2 3 3" xfId="24131" xr:uid="{00000000-0005-0000-0000-0000EB570000}"/>
    <cellStyle name="Normal 2 3 4 2 5 2 2 4" xfId="10682" xr:uid="{00000000-0005-0000-0000-0000EC570000}"/>
    <cellStyle name="Normal 2 3 4 2 5 2 2 4 2" xfId="26978" xr:uid="{00000000-0005-0000-0000-0000ED570000}"/>
    <cellStyle name="Normal 2 3 4 2 5 2 2 5" xfId="18832" xr:uid="{00000000-0005-0000-0000-0000EE570000}"/>
    <cellStyle name="Normal 2 3 4 2 5 2 3" xfId="3811" xr:uid="{00000000-0005-0000-0000-0000EF570000}"/>
    <cellStyle name="Normal 2 3 4 2 5 2 3 2" xfId="11957" xr:uid="{00000000-0005-0000-0000-0000F0570000}"/>
    <cellStyle name="Normal 2 3 4 2 5 2 3 2 2" xfId="28253" xr:uid="{00000000-0005-0000-0000-0000F1570000}"/>
    <cellStyle name="Normal 2 3 4 2 5 2 3 3" xfId="20107" xr:uid="{00000000-0005-0000-0000-0000F2570000}"/>
    <cellStyle name="Normal 2 3 4 2 5 2 4" xfId="6425" xr:uid="{00000000-0005-0000-0000-0000F3570000}"/>
    <cellStyle name="Normal 2 3 4 2 5 2 4 2" xfId="14571" xr:uid="{00000000-0005-0000-0000-0000F4570000}"/>
    <cellStyle name="Normal 2 3 4 2 5 2 4 2 2" xfId="30867" xr:uid="{00000000-0005-0000-0000-0000F5570000}"/>
    <cellStyle name="Normal 2 3 4 2 5 2 4 3" xfId="22721" xr:uid="{00000000-0005-0000-0000-0000F6570000}"/>
    <cellStyle name="Normal 2 3 4 2 5 2 5" xfId="9272" xr:uid="{00000000-0005-0000-0000-0000F7570000}"/>
    <cellStyle name="Normal 2 3 4 2 5 2 5 2" xfId="25568" xr:uid="{00000000-0005-0000-0000-0000F8570000}"/>
    <cellStyle name="Normal 2 3 4 2 5 2 6" xfId="17422" xr:uid="{00000000-0005-0000-0000-0000F9570000}"/>
    <cellStyle name="Normal 2 3 4 2 5 3" xfId="1831" xr:uid="{00000000-0005-0000-0000-0000FA570000}"/>
    <cellStyle name="Normal 2 3 4 2 5 3 2" xfId="4420" xr:uid="{00000000-0005-0000-0000-0000FB570000}"/>
    <cellStyle name="Normal 2 3 4 2 5 3 2 2" xfId="12566" xr:uid="{00000000-0005-0000-0000-0000FC570000}"/>
    <cellStyle name="Normal 2 3 4 2 5 3 2 2 2" xfId="28862" xr:uid="{00000000-0005-0000-0000-0000FD570000}"/>
    <cellStyle name="Normal 2 3 4 2 5 3 2 3" xfId="20716" xr:uid="{00000000-0005-0000-0000-0000FE570000}"/>
    <cellStyle name="Normal 2 3 4 2 5 3 3" xfId="7130" xr:uid="{00000000-0005-0000-0000-0000FF570000}"/>
    <cellStyle name="Normal 2 3 4 2 5 3 3 2" xfId="15276" xr:uid="{00000000-0005-0000-0000-000000580000}"/>
    <cellStyle name="Normal 2 3 4 2 5 3 3 2 2" xfId="31572" xr:uid="{00000000-0005-0000-0000-000001580000}"/>
    <cellStyle name="Normal 2 3 4 2 5 3 3 3" xfId="23426" xr:uid="{00000000-0005-0000-0000-000002580000}"/>
    <cellStyle name="Normal 2 3 4 2 5 3 4" xfId="9977" xr:uid="{00000000-0005-0000-0000-000003580000}"/>
    <cellStyle name="Normal 2 3 4 2 5 3 4 2" xfId="26273" xr:uid="{00000000-0005-0000-0000-000004580000}"/>
    <cellStyle name="Normal 2 3 4 2 5 3 5" xfId="18127" xr:uid="{00000000-0005-0000-0000-000005580000}"/>
    <cellStyle name="Normal 2 3 4 2 5 4" xfId="3202" xr:uid="{00000000-0005-0000-0000-000006580000}"/>
    <cellStyle name="Normal 2 3 4 2 5 4 2" xfId="11348" xr:uid="{00000000-0005-0000-0000-000007580000}"/>
    <cellStyle name="Normal 2 3 4 2 5 4 2 2" xfId="27644" xr:uid="{00000000-0005-0000-0000-000008580000}"/>
    <cellStyle name="Normal 2 3 4 2 5 4 3" xfId="19498" xr:uid="{00000000-0005-0000-0000-000009580000}"/>
    <cellStyle name="Normal 2 3 4 2 5 5" xfId="5720" xr:uid="{00000000-0005-0000-0000-00000A580000}"/>
    <cellStyle name="Normal 2 3 4 2 5 5 2" xfId="13866" xr:uid="{00000000-0005-0000-0000-00000B580000}"/>
    <cellStyle name="Normal 2 3 4 2 5 5 2 2" xfId="30162" xr:uid="{00000000-0005-0000-0000-00000C580000}"/>
    <cellStyle name="Normal 2 3 4 2 5 5 3" xfId="22016" xr:uid="{00000000-0005-0000-0000-00000D580000}"/>
    <cellStyle name="Normal 2 3 4 2 5 6" xfId="8567" xr:uid="{00000000-0005-0000-0000-00000E580000}"/>
    <cellStyle name="Normal 2 3 4 2 5 6 2" xfId="24863" xr:uid="{00000000-0005-0000-0000-00000F580000}"/>
    <cellStyle name="Normal 2 3 4 2 5 7" xfId="16717" xr:uid="{00000000-0005-0000-0000-000010580000}"/>
    <cellStyle name="Normal 2 3 4 2 6" xfId="782" xr:uid="{00000000-0005-0000-0000-000011580000}"/>
    <cellStyle name="Normal 2 3 4 2 6 2" xfId="2192" xr:uid="{00000000-0005-0000-0000-000012580000}"/>
    <cellStyle name="Normal 2 3 4 2 6 2 2" xfId="4733" xr:uid="{00000000-0005-0000-0000-000013580000}"/>
    <cellStyle name="Normal 2 3 4 2 6 2 2 2" xfId="12879" xr:uid="{00000000-0005-0000-0000-000014580000}"/>
    <cellStyle name="Normal 2 3 4 2 6 2 2 2 2" xfId="29175" xr:uid="{00000000-0005-0000-0000-000015580000}"/>
    <cellStyle name="Normal 2 3 4 2 6 2 2 3" xfId="21029" xr:uid="{00000000-0005-0000-0000-000016580000}"/>
    <cellStyle name="Normal 2 3 4 2 6 2 3" xfId="7491" xr:uid="{00000000-0005-0000-0000-000017580000}"/>
    <cellStyle name="Normal 2 3 4 2 6 2 3 2" xfId="15637" xr:uid="{00000000-0005-0000-0000-000018580000}"/>
    <cellStyle name="Normal 2 3 4 2 6 2 3 2 2" xfId="31933" xr:uid="{00000000-0005-0000-0000-000019580000}"/>
    <cellStyle name="Normal 2 3 4 2 6 2 3 3" xfId="23787" xr:uid="{00000000-0005-0000-0000-00001A580000}"/>
    <cellStyle name="Normal 2 3 4 2 6 2 4" xfId="10338" xr:uid="{00000000-0005-0000-0000-00001B580000}"/>
    <cellStyle name="Normal 2 3 4 2 6 2 4 2" xfId="26634" xr:uid="{00000000-0005-0000-0000-00001C580000}"/>
    <cellStyle name="Normal 2 3 4 2 6 2 5" xfId="18488" xr:uid="{00000000-0005-0000-0000-00001D580000}"/>
    <cellStyle name="Normal 2 3 4 2 6 3" xfId="3515" xr:uid="{00000000-0005-0000-0000-00001E580000}"/>
    <cellStyle name="Normal 2 3 4 2 6 3 2" xfId="11661" xr:uid="{00000000-0005-0000-0000-00001F580000}"/>
    <cellStyle name="Normal 2 3 4 2 6 3 2 2" xfId="27957" xr:uid="{00000000-0005-0000-0000-000020580000}"/>
    <cellStyle name="Normal 2 3 4 2 6 3 3" xfId="19811" xr:uid="{00000000-0005-0000-0000-000021580000}"/>
    <cellStyle name="Normal 2 3 4 2 6 4" xfId="6081" xr:uid="{00000000-0005-0000-0000-000022580000}"/>
    <cellStyle name="Normal 2 3 4 2 6 4 2" xfId="14227" xr:uid="{00000000-0005-0000-0000-000023580000}"/>
    <cellStyle name="Normal 2 3 4 2 6 4 2 2" xfId="30523" xr:uid="{00000000-0005-0000-0000-000024580000}"/>
    <cellStyle name="Normal 2 3 4 2 6 4 3" xfId="22377" xr:uid="{00000000-0005-0000-0000-000025580000}"/>
    <cellStyle name="Normal 2 3 4 2 6 5" xfId="8928" xr:uid="{00000000-0005-0000-0000-000026580000}"/>
    <cellStyle name="Normal 2 3 4 2 6 5 2" xfId="25224" xr:uid="{00000000-0005-0000-0000-000027580000}"/>
    <cellStyle name="Normal 2 3 4 2 6 6" xfId="17078" xr:uid="{00000000-0005-0000-0000-000028580000}"/>
    <cellStyle name="Normal 2 3 4 2 7" xfId="1487" xr:uid="{00000000-0005-0000-0000-000029580000}"/>
    <cellStyle name="Normal 2 3 4 2 7 2" xfId="4124" xr:uid="{00000000-0005-0000-0000-00002A580000}"/>
    <cellStyle name="Normal 2 3 4 2 7 2 2" xfId="12270" xr:uid="{00000000-0005-0000-0000-00002B580000}"/>
    <cellStyle name="Normal 2 3 4 2 7 2 2 2" xfId="28566" xr:uid="{00000000-0005-0000-0000-00002C580000}"/>
    <cellStyle name="Normal 2 3 4 2 7 2 3" xfId="20420" xr:uid="{00000000-0005-0000-0000-00002D580000}"/>
    <cellStyle name="Normal 2 3 4 2 7 3" xfId="6786" xr:uid="{00000000-0005-0000-0000-00002E580000}"/>
    <cellStyle name="Normal 2 3 4 2 7 3 2" xfId="14932" xr:uid="{00000000-0005-0000-0000-00002F580000}"/>
    <cellStyle name="Normal 2 3 4 2 7 3 2 2" xfId="31228" xr:uid="{00000000-0005-0000-0000-000030580000}"/>
    <cellStyle name="Normal 2 3 4 2 7 3 3" xfId="23082" xr:uid="{00000000-0005-0000-0000-000031580000}"/>
    <cellStyle name="Normal 2 3 4 2 7 4" xfId="9633" xr:uid="{00000000-0005-0000-0000-000032580000}"/>
    <cellStyle name="Normal 2 3 4 2 7 4 2" xfId="25929" xr:uid="{00000000-0005-0000-0000-000033580000}"/>
    <cellStyle name="Normal 2 3 4 2 7 5" xfId="17783" xr:uid="{00000000-0005-0000-0000-000034580000}"/>
    <cellStyle name="Normal 2 3 4 2 8" xfId="2906" xr:uid="{00000000-0005-0000-0000-000035580000}"/>
    <cellStyle name="Normal 2 3 4 2 8 2" xfId="11052" xr:uid="{00000000-0005-0000-0000-000036580000}"/>
    <cellStyle name="Normal 2 3 4 2 8 2 2" xfId="27348" xr:uid="{00000000-0005-0000-0000-000037580000}"/>
    <cellStyle name="Normal 2 3 4 2 8 3" xfId="19202" xr:uid="{00000000-0005-0000-0000-000038580000}"/>
    <cellStyle name="Normal 2 3 4 2 9" xfId="5376" xr:uid="{00000000-0005-0000-0000-000039580000}"/>
    <cellStyle name="Normal 2 3 4 2 9 2" xfId="13522" xr:uid="{00000000-0005-0000-0000-00003A580000}"/>
    <cellStyle name="Normal 2 3 4 2 9 2 2" xfId="29818" xr:uid="{00000000-0005-0000-0000-00003B580000}"/>
    <cellStyle name="Normal 2 3 4 2 9 3" xfId="21672" xr:uid="{00000000-0005-0000-0000-00003C580000}"/>
    <cellStyle name="Normal 2 3 4 3" xfId="122" xr:uid="{00000000-0005-0000-0000-00003D580000}"/>
    <cellStyle name="Normal 2 3 4 3 2" xfId="466" xr:uid="{00000000-0005-0000-0000-00003E580000}"/>
    <cellStyle name="Normal 2 3 4 3 2 2" xfId="1172" xr:uid="{00000000-0005-0000-0000-00003F580000}"/>
    <cellStyle name="Normal 2 3 4 3 2 2 2" xfId="2582" xr:uid="{00000000-0005-0000-0000-000040580000}"/>
    <cellStyle name="Normal 2 3 4 3 2 2 2 2" xfId="5067" xr:uid="{00000000-0005-0000-0000-000041580000}"/>
    <cellStyle name="Normal 2 3 4 3 2 2 2 2 2" xfId="13213" xr:uid="{00000000-0005-0000-0000-000042580000}"/>
    <cellStyle name="Normal 2 3 4 3 2 2 2 2 2 2" xfId="29509" xr:uid="{00000000-0005-0000-0000-000043580000}"/>
    <cellStyle name="Normal 2 3 4 3 2 2 2 2 3" xfId="21363" xr:uid="{00000000-0005-0000-0000-000044580000}"/>
    <cellStyle name="Normal 2 3 4 3 2 2 2 3" xfId="7881" xr:uid="{00000000-0005-0000-0000-000045580000}"/>
    <cellStyle name="Normal 2 3 4 3 2 2 2 3 2" xfId="16027" xr:uid="{00000000-0005-0000-0000-000046580000}"/>
    <cellStyle name="Normal 2 3 4 3 2 2 2 3 2 2" xfId="32323" xr:uid="{00000000-0005-0000-0000-000047580000}"/>
    <cellStyle name="Normal 2 3 4 3 2 2 2 3 3" xfId="24177" xr:uid="{00000000-0005-0000-0000-000048580000}"/>
    <cellStyle name="Normal 2 3 4 3 2 2 2 4" xfId="10728" xr:uid="{00000000-0005-0000-0000-000049580000}"/>
    <cellStyle name="Normal 2 3 4 3 2 2 2 4 2" xfId="27024" xr:uid="{00000000-0005-0000-0000-00004A580000}"/>
    <cellStyle name="Normal 2 3 4 3 2 2 2 5" xfId="18878" xr:uid="{00000000-0005-0000-0000-00004B580000}"/>
    <cellStyle name="Normal 2 3 4 3 2 2 3" xfId="3849" xr:uid="{00000000-0005-0000-0000-00004C580000}"/>
    <cellStyle name="Normal 2 3 4 3 2 2 3 2" xfId="11995" xr:uid="{00000000-0005-0000-0000-00004D580000}"/>
    <cellStyle name="Normal 2 3 4 3 2 2 3 2 2" xfId="28291" xr:uid="{00000000-0005-0000-0000-00004E580000}"/>
    <cellStyle name="Normal 2 3 4 3 2 2 3 3" xfId="20145" xr:uid="{00000000-0005-0000-0000-00004F580000}"/>
    <cellStyle name="Normal 2 3 4 3 2 2 4" xfId="6471" xr:uid="{00000000-0005-0000-0000-000050580000}"/>
    <cellStyle name="Normal 2 3 4 3 2 2 4 2" xfId="14617" xr:uid="{00000000-0005-0000-0000-000051580000}"/>
    <cellStyle name="Normal 2 3 4 3 2 2 4 2 2" xfId="30913" xr:uid="{00000000-0005-0000-0000-000052580000}"/>
    <cellStyle name="Normal 2 3 4 3 2 2 4 3" xfId="22767" xr:uid="{00000000-0005-0000-0000-000053580000}"/>
    <cellStyle name="Normal 2 3 4 3 2 2 5" xfId="9318" xr:uid="{00000000-0005-0000-0000-000054580000}"/>
    <cellStyle name="Normal 2 3 4 3 2 2 5 2" xfId="25614" xr:uid="{00000000-0005-0000-0000-000055580000}"/>
    <cellStyle name="Normal 2 3 4 3 2 2 6" xfId="17468" xr:uid="{00000000-0005-0000-0000-000056580000}"/>
    <cellStyle name="Normal 2 3 4 3 2 3" xfId="1877" xr:uid="{00000000-0005-0000-0000-000057580000}"/>
    <cellStyle name="Normal 2 3 4 3 2 3 2" xfId="4458" xr:uid="{00000000-0005-0000-0000-000058580000}"/>
    <cellStyle name="Normal 2 3 4 3 2 3 2 2" xfId="12604" xr:uid="{00000000-0005-0000-0000-000059580000}"/>
    <cellStyle name="Normal 2 3 4 3 2 3 2 2 2" xfId="28900" xr:uid="{00000000-0005-0000-0000-00005A580000}"/>
    <cellStyle name="Normal 2 3 4 3 2 3 2 3" xfId="20754" xr:uid="{00000000-0005-0000-0000-00005B580000}"/>
    <cellStyle name="Normal 2 3 4 3 2 3 3" xfId="7176" xr:uid="{00000000-0005-0000-0000-00005C580000}"/>
    <cellStyle name="Normal 2 3 4 3 2 3 3 2" xfId="15322" xr:uid="{00000000-0005-0000-0000-00005D580000}"/>
    <cellStyle name="Normal 2 3 4 3 2 3 3 2 2" xfId="31618" xr:uid="{00000000-0005-0000-0000-00005E580000}"/>
    <cellStyle name="Normal 2 3 4 3 2 3 3 3" xfId="23472" xr:uid="{00000000-0005-0000-0000-00005F580000}"/>
    <cellStyle name="Normal 2 3 4 3 2 3 4" xfId="10023" xr:uid="{00000000-0005-0000-0000-000060580000}"/>
    <cellStyle name="Normal 2 3 4 3 2 3 4 2" xfId="26319" xr:uid="{00000000-0005-0000-0000-000061580000}"/>
    <cellStyle name="Normal 2 3 4 3 2 3 5" xfId="18173" xr:uid="{00000000-0005-0000-0000-000062580000}"/>
    <cellStyle name="Normal 2 3 4 3 2 4" xfId="3240" xr:uid="{00000000-0005-0000-0000-000063580000}"/>
    <cellStyle name="Normal 2 3 4 3 2 4 2" xfId="11386" xr:uid="{00000000-0005-0000-0000-000064580000}"/>
    <cellStyle name="Normal 2 3 4 3 2 4 2 2" xfId="27682" xr:uid="{00000000-0005-0000-0000-000065580000}"/>
    <cellStyle name="Normal 2 3 4 3 2 4 3" xfId="19536" xr:uid="{00000000-0005-0000-0000-000066580000}"/>
    <cellStyle name="Normal 2 3 4 3 2 5" xfId="5766" xr:uid="{00000000-0005-0000-0000-000067580000}"/>
    <cellStyle name="Normal 2 3 4 3 2 5 2" xfId="13912" xr:uid="{00000000-0005-0000-0000-000068580000}"/>
    <cellStyle name="Normal 2 3 4 3 2 5 2 2" xfId="30208" xr:uid="{00000000-0005-0000-0000-000069580000}"/>
    <cellStyle name="Normal 2 3 4 3 2 5 3" xfId="22062" xr:uid="{00000000-0005-0000-0000-00006A580000}"/>
    <cellStyle name="Normal 2 3 4 3 2 6" xfId="8613" xr:uid="{00000000-0005-0000-0000-00006B580000}"/>
    <cellStyle name="Normal 2 3 4 3 2 6 2" xfId="24909" xr:uid="{00000000-0005-0000-0000-00006C580000}"/>
    <cellStyle name="Normal 2 3 4 3 2 7" xfId="16763" xr:uid="{00000000-0005-0000-0000-00006D580000}"/>
    <cellStyle name="Normal 2 3 4 3 3" xfId="828" xr:uid="{00000000-0005-0000-0000-00006E580000}"/>
    <cellStyle name="Normal 2 3 4 3 3 2" xfId="2238" xr:uid="{00000000-0005-0000-0000-00006F580000}"/>
    <cellStyle name="Normal 2 3 4 3 3 2 2" xfId="4771" xr:uid="{00000000-0005-0000-0000-000070580000}"/>
    <cellStyle name="Normal 2 3 4 3 3 2 2 2" xfId="12917" xr:uid="{00000000-0005-0000-0000-000071580000}"/>
    <cellStyle name="Normal 2 3 4 3 3 2 2 2 2" xfId="29213" xr:uid="{00000000-0005-0000-0000-000072580000}"/>
    <cellStyle name="Normal 2 3 4 3 3 2 2 3" xfId="21067" xr:uid="{00000000-0005-0000-0000-000073580000}"/>
    <cellStyle name="Normal 2 3 4 3 3 2 3" xfId="7537" xr:uid="{00000000-0005-0000-0000-000074580000}"/>
    <cellStyle name="Normal 2 3 4 3 3 2 3 2" xfId="15683" xr:uid="{00000000-0005-0000-0000-000075580000}"/>
    <cellStyle name="Normal 2 3 4 3 3 2 3 2 2" xfId="31979" xr:uid="{00000000-0005-0000-0000-000076580000}"/>
    <cellStyle name="Normal 2 3 4 3 3 2 3 3" xfId="23833" xr:uid="{00000000-0005-0000-0000-000077580000}"/>
    <cellStyle name="Normal 2 3 4 3 3 2 4" xfId="10384" xr:uid="{00000000-0005-0000-0000-000078580000}"/>
    <cellStyle name="Normal 2 3 4 3 3 2 4 2" xfId="26680" xr:uid="{00000000-0005-0000-0000-000079580000}"/>
    <cellStyle name="Normal 2 3 4 3 3 2 5" xfId="18534" xr:uid="{00000000-0005-0000-0000-00007A580000}"/>
    <cellStyle name="Normal 2 3 4 3 3 3" xfId="3553" xr:uid="{00000000-0005-0000-0000-00007B580000}"/>
    <cellStyle name="Normal 2 3 4 3 3 3 2" xfId="11699" xr:uid="{00000000-0005-0000-0000-00007C580000}"/>
    <cellStyle name="Normal 2 3 4 3 3 3 2 2" xfId="27995" xr:uid="{00000000-0005-0000-0000-00007D580000}"/>
    <cellStyle name="Normal 2 3 4 3 3 3 3" xfId="19849" xr:uid="{00000000-0005-0000-0000-00007E580000}"/>
    <cellStyle name="Normal 2 3 4 3 3 4" xfId="6127" xr:uid="{00000000-0005-0000-0000-00007F580000}"/>
    <cellStyle name="Normal 2 3 4 3 3 4 2" xfId="14273" xr:uid="{00000000-0005-0000-0000-000080580000}"/>
    <cellStyle name="Normal 2 3 4 3 3 4 2 2" xfId="30569" xr:uid="{00000000-0005-0000-0000-000081580000}"/>
    <cellStyle name="Normal 2 3 4 3 3 4 3" xfId="22423" xr:uid="{00000000-0005-0000-0000-000082580000}"/>
    <cellStyle name="Normal 2 3 4 3 3 5" xfId="8974" xr:uid="{00000000-0005-0000-0000-000083580000}"/>
    <cellStyle name="Normal 2 3 4 3 3 5 2" xfId="25270" xr:uid="{00000000-0005-0000-0000-000084580000}"/>
    <cellStyle name="Normal 2 3 4 3 3 6" xfId="17124" xr:uid="{00000000-0005-0000-0000-000085580000}"/>
    <cellStyle name="Normal 2 3 4 3 4" xfId="1533" xr:uid="{00000000-0005-0000-0000-000086580000}"/>
    <cellStyle name="Normal 2 3 4 3 4 2" xfId="4162" xr:uid="{00000000-0005-0000-0000-000087580000}"/>
    <cellStyle name="Normal 2 3 4 3 4 2 2" xfId="12308" xr:uid="{00000000-0005-0000-0000-000088580000}"/>
    <cellStyle name="Normal 2 3 4 3 4 2 2 2" xfId="28604" xr:uid="{00000000-0005-0000-0000-000089580000}"/>
    <cellStyle name="Normal 2 3 4 3 4 2 3" xfId="20458" xr:uid="{00000000-0005-0000-0000-00008A580000}"/>
    <cellStyle name="Normal 2 3 4 3 4 3" xfId="6832" xr:uid="{00000000-0005-0000-0000-00008B580000}"/>
    <cellStyle name="Normal 2 3 4 3 4 3 2" xfId="14978" xr:uid="{00000000-0005-0000-0000-00008C580000}"/>
    <cellStyle name="Normal 2 3 4 3 4 3 2 2" xfId="31274" xr:uid="{00000000-0005-0000-0000-00008D580000}"/>
    <cellStyle name="Normal 2 3 4 3 4 3 3" xfId="23128" xr:uid="{00000000-0005-0000-0000-00008E580000}"/>
    <cellStyle name="Normal 2 3 4 3 4 4" xfId="9679" xr:uid="{00000000-0005-0000-0000-00008F580000}"/>
    <cellStyle name="Normal 2 3 4 3 4 4 2" xfId="25975" xr:uid="{00000000-0005-0000-0000-000090580000}"/>
    <cellStyle name="Normal 2 3 4 3 4 5" xfId="17829" xr:uid="{00000000-0005-0000-0000-000091580000}"/>
    <cellStyle name="Normal 2 3 4 3 5" xfId="2944" xr:uid="{00000000-0005-0000-0000-000092580000}"/>
    <cellStyle name="Normal 2 3 4 3 5 2" xfId="11090" xr:uid="{00000000-0005-0000-0000-000093580000}"/>
    <cellStyle name="Normal 2 3 4 3 5 2 2" xfId="27386" xr:uid="{00000000-0005-0000-0000-000094580000}"/>
    <cellStyle name="Normal 2 3 4 3 5 3" xfId="19240" xr:uid="{00000000-0005-0000-0000-000095580000}"/>
    <cellStyle name="Normal 2 3 4 3 6" xfId="5422" xr:uid="{00000000-0005-0000-0000-000096580000}"/>
    <cellStyle name="Normal 2 3 4 3 6 2" xfId="13568" xr:uid="{00000000-0005-0000-0000-000097580000}"/>
    <cellStyle name="Normal 2 3 4 3 6 2 2" xfId="29864" xr:uid="{00000000-0005-0000-0000-000098580000}"/>
    <cellStyle name="Normal 2 3 4 3 6 3" xfId="21718" xr:uid="{00000000-0005-0000-0000-000099580000}"/>
    <cellStyle name="Normal 2 3 4 3 7" xfId="8269" xr:uid="{00000000-0005-0000-0000-00009A580000}"/>
    <cellStyle name="Normal 2 3 4 3 7 2" xfId="24565" xr:uid="{00000000-0005-0000-0000-00009B580000}"/>
    <cellStyle name="Normal 2 3 4 3 8" xfId="16419" xr:uid="{00000000-0005-0000-0000-00009C580000}"/>
    <cellStyle name="Normal 2 3 4 4" xfId="207" xr:uid="{00000000-0005-0000-0000-00009D580000}"/>
    <cellStyle name="Normal 2 3 4 4 2" xfId="551" xr:uid="{00000000-0005-0000-0000-00009E580000}"/>
    <cellStyle name="Normal 2 3 4 4 2 2" xfId="1257" xr:uid="{00000000-0005-0000-0000-00009F580000}"/>
    <cellStyle name="Normal 2 3 4 4 2 2 2" xfId="2667" xr:uid="{00000000-0005-0000-0000-0000A0580000}"/>
    <cellStyle name="Normal 2 3 4 4 2 2 2 2" xfId="5141" xr:uid="{00000000-0005-0000-0000-0000A1580000}"/>
    <cellStyle name="Normal 2 3 4 4 2 2 2 2 2" xfId="13287" xr:uid="{00000000-0005-0000-0000-0000A2580000}"/>
    <cellStyle name="Normal 2 3 4 4 2 2 2 2 2 2" xfId="29583" xr:uid="{00000000-0005-0000-0000-0000A3580000}"/>
    <cellStyle name="Normal 2 3 4 4 2 2 2 2 3" xfId="21437" xr:uid="{00000000-0005-0000-0000-0000A4580000}"/>
    <cellStyle name="Normal 2 3 4 4 2 2 2 3" xfId="7966" xr:uid="{00000000-0005-0000-0000-0000A5580000}"/>
    <cellStyle name="Normal 2 3 4 4 2 2 2 3 2" xfId="16112" xr:uid="{00000000-0005-0000-0000-0000A6580000}"/>
    <cellStyle name="Normal 2 3 4 4 2 2 2 3 2 2" xfId="32408" xr:uid="{00000000-0005-0000-0000-0000A7580000}"/>
    <cellStyle name="Normal 2 3 4 4 2 2 2 3 3" xfId="24262" xr:uid="{00000000-0005-0000-0000-0000A8580000}"/>
    <cellStyle name="Normal 2 3 4 4 2 2 2 4" xfId="10813" xr:uid="{00000000-0005-0000-0000-0000A9580000}"/>
    <cellStyle name="Normal 2 3 4 4 2 2 2 4 2" xfId="27109" xr:uid="{00000000-0005-0000-0000-0000AA580000}"/>
    <cellStyle name="Normal 2 3 4 4 2 2 2 5" xfId="18963" xr:uid="{00000000-0005-0000-0000-0000AB580000}"/>
    <cellStyle name="Normal 2 3 4 4 2 2 3" xfId="3923" xr:uid="{00000000-0005-0000-0000-0000AC580000}"/>
    <cellStyle name="Normal 2 3 4 4 2 2 3 2" xfId="12069" xr:uid="{00000000-0005-0000-0000-0000AD580000}"/>
    <cellStyle name="Normal 2 3 4 4 2 2 3 2 2" xfId="28365" xr:uid="{00000000-0005-0000-0000-0000AE580000}"/>
    <cellStyle name="Normal 2 3 4 4 2 2 3 3" xfId="20219" xr:uid="{00000000-0005-0000-0000-0000AF580000}"/>
    <cellStyle name="Normal 2 3 4 4 2 2 4" xfId="6556" xr:uid="{00000000-0005-0000-0000-0000B0580000}"/>
    <cellStyle name="Normal 2 3 4 4 2 2 4 2" xfId="14702" xr:uid="{00000000-0005-0000-0000-0000B1580000}"/>
    <cellStyle name="Normal 2 3 4 4 2 2 4 2 2" xfId="30998" xr:uid="{00000000-0005-0000-0000-0000B2580000}"/>
    <cellStyle name="Normal 2 3 4 4 2 2 4 3" xfId="22852" xr:uid="{00000000-0005-0000-0000-0000B3580000}"/>
    <cellStyle name="Normal 2 3 4 4 2 2 5" xfId="9403" xr:uid="{00000000-0005-0000-0000-0000B4580000}"/>
    <cellStyle name="Normal 2 3 4 4 2 2 5 2" xfId="25699" xr:uid="{00000000-0005-0000-0000-0000B5580000}"/>
    <cellStyle name="Normal 2 3 4 4 2 2 6" xfId="17553" xr:uid="{00000000-0005-0000-0000-0000B6580000}"/>
    <cellStyle name="Normal 2 3 4 4 2 3" xfId="1962" xr:uid="{00000000-0005-0000-0000-0000B7580000}"/>
    <cellStyle name="Normal 2 3 4 4 2 3 2" xfId="4532" xr:uid="{00000000-0005-0000-0000-0000B8580000}"/>
    <cellStyle name="Normal 2 3 4 4 2 3 2 2" xfId="12678" xr:uid="{00000000-0005-0000-0000-0000B9580000}"/>
    <cellStyle name="Normal 2 3 4 4 2 3 2 2 2" xfId="28974" xr:uid="{00000000-0005-0000-0000-0000BA580000}"/>
    <cellStyle name="Normal 2 3 4 4 2 3 2 3" xfId="20828" xr:uid="{00000000-0005-0000-0000-0000BB580000}"/>
    <cellStyle name="Normal 2 3 4 4 2 3 3" xfId="7261" xr:uid="{00000000-0005-0000-0000-0000BC580000}"/>
    <cellStyle name="Normal 2 3 4 4 2 3 3 2" xfId="15407" xr:uid="{00000000-0005-0000-0000-0000BD580000}"/>
    <cellStyle name="Normal 2 3 4 4 2 3 3 2 2" xfId="31703" xr:uid="{00000000-0005-0000-0000-0000BE580000}"/>
    <cellStyle name="Normal 2 3 4 4 2 3 3 3" xfId="23557" xr:uid="{00000000-0005-0000-0000-0000BF580000}"/>
    <cellStyle name="Normal 2 3 4 4 2 3 4" xfId="10108" xr:uid="{00000000-0005-0000-0000-0000C0580000}"/>
    <cellStyle name="Normal 2 3 4 4 2 3 4 2" xfId="26404" xr:uid="{00000000-0005-0000-0000-0000C1580000}"/>
    <cellStyle name="Normal 2 3 4 4 2 3 5" xfId="18258" xr:uid="{00000000-0005-0000-0000-0000C2580000}"/>
    <cellStyle name="Normal 2 3 4 4 2 4" xfId="3314" xr:uid="{00000000-0005-0000-0000-0000C3580000}"/>
    <cellStyle name="Normal 2 3 4 4 2 4 2" xfId="11460" xr:uid="{00000000-0005-0000-0000-0000C4580000}"/>
    <cellStyle name="Normal 2 3 4 4 2 4 2 2" xfId="27756" xr:uid="{00000000-0005-0000-0000-0000C5580000}"/>
    <cellStyle name="Normal 2 3 4 4 2 4 3" xfId="19610" xr:uid="{00000000-0005-0000-0000-0000C6580000}"/>
    <cellStyle name="Normal 2 3 4 4 2 5" xfId="5851" xr:uid="{00000000-0005-0000-0000-0000C7580000}"/>
    <cellStyle name="Normal 2 3 4 4 2 5 2" xfId="13997" xr:uid="{00000000-0005-0000-0000-0000C8580000}"/>
    <cellStyle name="Normal 2 3 4 4 2 5 2 2" xfId="30293" xr:uid="{00000000-0005-0000-0000-0000C9580000}"/>
    <cellStyle name="Normal 2 3 4 4 2 5 3" xfId="22147" xr:uid="{00000000-0005-0000-0000-0000CA580000}"/>
    <cellStyle name="Normal 2 3 4 4 2 6" xfId="8698" xr:uid="{00000000-0005-0000-0000-0000CB580000}"/>
    <cellStyle name="Normal 2 3 4 4 2 6 2" xfId="24994" xr:uid="{00000000-0005-0000-0000-0000CC580000}"/>
    <cellStyle name="Normal 2 3 4 4 2 7" xfId="16848" xr:uid="{00000000-0005-0000-0000-0000CD580000}"/>
    <cellStyle name="Normal 2 3 4 4 3" xfId="913" xr:uid="{00000000-0005-0000-0000-0000CE580000}"/>
    <cellStyle name="Normal 2 3 4 4 3 2" xfId="2323" xr:uid="{00000000-0005-0000-0000-0000CF580000}"/>
    <cellStyle name="Normal 2 3 4 4 3 2 2" xfId="4845" xr:uid="{00000000-0005-0000-0000-0000D0580000}"/>
    <cellStyle name="Normal 2 3 4 4 3 2 2 2" xfId="12991" xr:uid="{00000000-0005-0000-0000-0000D1580000}"/>
    <cellStyle name="Normal 2 3 4 4 3 2 2 2 2" xfId="29287" xr:uid="{00000000-0005-0000-0000-0000D2580000}"/>
    <cellStyle name="Normal 2 3 4 4 3 2 2 3" xfId="21141" xr:uid="{00000000-0005-0000-0000-0000D3580000}"/>
    <cellStyle name="Normal 2 3 4 4 3 2 3" xfId="7622" xr:uid="{00000000-0005-0000-0000-0000D4580000}"/>
    <cellStyle name="Normal 2 3 4 4 3 2 3 2" xfId="15768" xr:uid="{00000000-0005-0000-0000-0000D5580000}"/>
    <cellStyle name="Normal 2 3 4 4 3 2 3 2 2" xfId="32064" xr:uid="{00000000-0005-0000-0000-0000D6580000}"/>
    <cellStyle name="Normal 2 3 4 4 3 2 3 3" xfId="23918" xr:uid="{00000000-0005-0000-0000-0000D7580000}"/>
    <cellStyle name="Normal 2 3 4 4 3 2 4" xfId="10469" xr:uid="{00000000-0005-0000-0000-0000D8580000}"/>
    <cellStyle name="Normal 2 3 4 4 3 2 4 2" xfId="26765" xr:uid="{00000000-0005-0000-0000-0000D9580000}"/>
    <cellStyle name="Normal 2 3 4 4 3 2 5" xfId="18619" xr:uid="{00000000-0005-0000-0000-0000DA580000}"/>
    <cellStyle name="Normal 2 3 4 4 3 3" xfId="3627" xr:uid="{00000000-0005-0000-0000-0000DB580000}"/>
    <cellStyle name="Normal 2 3 4 4 3 3 2" xfId="11773" xr:uid="{00000000-0005-0000-0000-0000DC580000}"/>
    <cellStyle name="Normal 2 3 4 4 3 3 2 2" xfId="28069" xr:uid="{00000000-0005-0000-0000-0000DD580000}"/>
    <cellStyle name="Normal 2 3 4 4 3 3 3" xfId="19923" xr:uid="{00000000-0005-0000-0000-0000DE580000}"/>
    <cellStyle name="Normal 2 3 4 4 3 4" xfId="6212" xr:uid="{00000000-0005-0000-0000-0000DF580000}"/>
    <cellStyle name="Normal 2 3 4 4 3 4 2" xfId="14358" xr:uid="{00000000-0005-0000-0000-0000E0580000}"/>
    <cellStyle name="Normal 2 3 4 4 3 4 2 2" xfId="30654" xr:uid="{00000000-0005-0000-0000-0000E1580000}"/>
    <cellStyle name="Normal 2 3 4 4 3 4 3" xfId="22508" xr:uid="{00000000-0005-0000-0000-0000E2580000}"/>
    <cellStyle name="Normal 2 3 4 4 3 5" xfId="9059" xr:uid="{00000000-0005-0000-0000-0000E3580000}"/>
    <cellStyle name="Normal 2 3 4 4 3 5 2" xfId="25355" xr:uid="{00000000-0005-0000-0000-0000E4580000}"/>
    <cellStyle name="Normal 2 3 4 4 3 6" xfId="17209" xr:uid="{00000000-0005-0000-0000-0000E5580000}"/>
    <cellStyle name="Normal 2 3 4 4 4" xfId="1618" xr:uid="{00000000-0005-0000-0000-0000E6580000}"/>
    <cellStyle name="Normal 2 3 4 4 4 2" xfId="4236" xr:uid="{00000000-0005-0000-0000-0000E7580000}"/>
    <cellStyle name="Normal 2 3 4 4 4 2 2" xfId="12382" xr:uid="{00000000-0005-0000-0000-0000E8580000}"/>
    <cellStyle name="Normal 2 3 4 4 4 2 2 2" xfId="28678" xr:uid="{00000000-0005-0000-0000-0000E9580000}"/>
    <cellStyle name="Normal 2 3 4 4 4 2 3" xfId="20532" xr:uid="{00000000-0005-0000-0000-0000EA580000}"/>
    <cellStyle name="Normal 2 3 4 4 4 3" xfId="6917" xr:uid="{00000000-0005-0000-0000-0000EB580000}"/>
    <cellStyle name="Normal 2 3 4 4 4 3 2" xfId="15063" xr:uid="{00000000-0005-0000-0000-0000EC580000}"/>
    <cellStyle name="Normal 2 3 4 4 4 3 2 2" xfId="31359" xr:uid="{00000000-0005-0000-0000-0000ED580000}"/>
    <cellStyle name="Normal 2 3 4 4 4 3 3" xfId="23213" xr:uid="{00000000-0005-0000-0000-0000EE580000}"/>
    <cellStyle name="Normal 2 3 4 4 4 4" xfId="9764" xr:uid="{00000000-0005-0000-0000-0000EF580000}"/>
    <cellStyle name="Normal 2 3 4 4 4 4 2" xfId="26060" xr:uid="{00000000-0005-0000-0000-0000F0580000}"/>
    <cellStyle name="Normal 2 3 4 4 4 5" xfId="17914" xr:uid="{00000000-0005-0000-0000-0000F1580000}"/>
    <cellStyle name="Normal 2 3 4 4 5" xfId="3018" xr:uid="{00000000-0005-0000-0000-0000F2580000}"/>
    <cellStyle name="Normal 2 3 4 4 5 2" xfId="11164" xr:uid="{00000000-0005-0000-0000-0000F3580000}"/>
    <cellStyle name="Normal 2 3 4 4 5 2 2" xfId="27460" xr:uid="{00000000-0005-0000-0000-0000F4580000}"/>
    <cellStyle name="Normal 2 3 4 4 5 3" xfId="19314" xr:uid="{00000000-0005-0000-0000-0000F5580000}"/>
    <cellStyle name="Normal 2 3 4 4 6" xfId="5507" xr:uid="{00000000-0005-0000-0000-0000F6580000}"/>
    <cellStyle name="Normal 2 3 4 4 6 2" xfId="13653" xr:uid="{00000000-0005-0000-0000-0000F7580000}"/>
    <cellStyle name="Normal 2 3 4 4 6 2 2" xfId="29949" xr:uid="{00000000-0005-0000-0000-0000F8580000}"/>
    <cellStyle name="Normal 2 3 4 4 6 3" xfId="21803" xr:uid="{00000000-0005-0000-0000-0000F9580000}"/>
    <cellStyle name="Normal 2 3 4 4 7" xfId="8354" xr:uid="{00000000-0005-0000-0000-0000FA580000}"/>
    <cellStyle name="Normal 2 3 4 4 7 2" xfId="24650" xr:uid="{00000000-0005-0000-0000-0000FB580000}"/>
    <cellStyle name="Normal 2 3 4 4 8" xfId="16504" xr:uid="{00000000-0005-0000-0000-0000FC580000}"/>
    <cellStyle name="Normal 2 3 4 5" xfId="286" xr:uid="{00000000-0005-0000-0000-0000FD580000}"/>
    <cellStyle name="Normal 2 3 4 5 2" xfId="630" xr:uid="{00000000-0005-0000-0000-0000FE580000}"/>
    <cellStyle name="Normal 2 3 4 5 2 2" xfId="1336" xr:uid="{00000000-0005-0000-0000-0000FF580000}"/>
    <cellStyle name="Normal 2 3 4 5 2 2 2" xfId="2746" xr:uid="{00000000-0005-0000-0000-000000590000}"/>
    <cellStyle name="Normal 2 3 4 5 2 2 2 2" xfId="5215" xr:uid="{00000000-0005-0000-0000-000001590000}"/>
    <cellStyle name="Normal 2 3 4 5 2 2 2 2 2" xfId="13361" xr:uid="{00000000-0005-0000-0000-000002590000}"/>
    <cellStyle name="Normal 2 3 4 5 2 2 2 2 2 2" xfId="29657" xr:uid="{00000000-0005-0000-0000-000003590000}"/>
    <cellStyle name="Normal 2 3 4 5 2 2 2 2 3" xfId="21511" xr:uid="{00000000-0005-0000-0000-000004590000}"/>
    <cellStyle name="Normal 2 3 4 5 2 2 2 3" xfId="8045" xr:uid="{00000000-0005-0000-0000-000005590000}"/>
    <cellStyle name="Normal 2 3 4 5 2 2 2 3 2" xfId="16191" xr:uid="{00000000-0005-0000-0000-000006590000}"/>
    <cellStyle name="Normal 2 3 4 5 2 2 2 3 2 2" xfId="32487" xr:uid="{00000000-0005-0000-0000-000007590000}"/>
    <cellStyle name="Normal 2 3 4 5 2 2 2 3 3" xfId="24341" xr:uid="{00000000-0005-0000-0000-000008590000}"/>
    <cellStyle name="Normal 2 3 4 5 2 2 2 4" xfId="10892" xr:uid="{00000000-0005-0000-0000-000009590000}"/>
    <cellStyle name="Normal 2 3 4 5 2 2 2 4 2" xfId="27188" xr:uid="{00000000-0005-0000-0000-00000A590000}"/>
    <cellStyle name="Normal 2 3 4 5 2 2 2 5" xfId="19042" xr:uid="{00000000-0005-0000-0000-00000B590000}"/>
    <cellStyle name="Normal 2 3 4 5 2 2 3" xfId="3997" xr:uid="{00000000-0005-0000-0000-00000C590000}"/>
    <cellStyle name="Normal 2 3 4 5 2 2 3 2" xfId="12143" xr:uid="{00000000-0005-0000-0000-00000D590000}"/>
    <cellStyle name="Normal 2 3 4 5 2 2 3 2 2" xfId="28439" xr:uid="{00000000-0005-0000-0000-00000E590000}"/>
    <cellStyle name="Normal 2 3 4 5 2 2 3 3" xfId="20293" xr:uid="{00000000-0005-0000-0000-00000F590000}"/>
    <cellStyle name="Normal 2 3 4 5 2 2 4" xfId="6635" xr:uid="{00000000-0005-0000-0000-000010590000}"/>
    <cellStyle name="Normal 2 3 4 5 2 2 4 2" xfId="14781" xr:uid="{00000000-0005-0000-0000-000011590000}"/>
    <cellStyle name="Normal 2 3 4 5 2 2 4 2 2" xfId="31077" xr:uid="{00000000-0005-0000-0000-000012590000}"/>
    <cellStyle name="Normal 2 3 4 5 2 2 4 3" xfId="22931" xr:uid="{00000000-0005-0000-0000-000013590000}"/>
    <cellStyle name="Normal 2 3 4 5 2 2 5" xfId="9482" xr:uid="{00000000-0005-0000-0000-000014590000}"/>
    <cellStyle name="Normal 2 3 4 5 2 2 5 2" xfId="25778" xr:uid="{00000000-0005-0000-0000-000015590000}"/>
    <cellStyle name="Normal 2 3 4 5 2 2 6" xfId="17632" xr:uid="{00000000-0005-0000-0000-000016590000}"/>
    <cellStyle name="Normal 2 3 4 5 2 3" xfId="2041" xr:uid="{00000000-0005-0000-0000-000017590000}"/>
    <cellStyle name="Normal 2 3 4 5 2 3 2" xfId="4606" xr:uid="{00000000-0005-0000-0000-000018590000}"/>
    <cellStyle name="Normal 2 3 4 5 2 3 2 2" xfId="12752" xr:uid="{00000000-0005-0000-0000-000019590000}"/>
    <cellStyle name="Normal 2 3 4 5 2 3 2 2 2" xfId="29048" xr:uid="{00000000-0005-0000-0000-00001A590000}"/>
    <cellStyle name="Normal 2 3 4 5 2 3 2 3" xfId="20902" xr:uid="{00000000-0005-0000-0000-00001B590000}"/>
    <cellStyle name="Normal 2 3 4 5 2 3 3" xfId="7340" xr:uid="{00000000-0005-0000-0000-00001C590000}"/>
    <cellStyle name="Normal 2 3 4 5 2 3 3 2" xfId="15486" xr:uid="{00000000-0005-0000-0000-00001D590000}"/>
    <cellStyle name="Normal 2 3 4 5 2 3 3 2 2" xfId="31782" xr:uid="{00000000-0005-0000-0000-00001E590000}"/>
    <cellStyle name="Normal 2 3 4 5 2 3 3 3" xfId="23636" xr:uid="{00000000-0005-0000-0000-00001F590000}"/>
    <cellStyle name="Normal 2 3 4 5 2 3 4" xfId="10187" xr:uid="{00000000-0005-0000-0000-000020590000}"/>
    <cellStyle name="Normal 2 3 4 5 2 3 4 2" xfId="26483" xr:uid="{00000000-0005-0000-0000-000021590000}"/>
    <cellStyle name="Normal 2 3 4 5 2 3 5" xfId="18337" xr:uid="{00000000-0005-0000-0000-000022590000}"/>
    <cellStyle name="Normal 2 3 4 5 2 4" xfId="3388" xr:uid="{00000000-0005-0000-0000-000023590000}"/>
    <cellStyle name="Normal 2 3 4 5 2 4 2" xfId="11534" xr:uid="{00000000-0005-0000-0000-000024590000}"/>
    <cellStyle name="Normal 2 3 4 5 2 4 2 2" xfId="27830" xr:uid="{00000000-0005-0000-0000-000025590000}"/>
    <cellStyle name="Normal 2 3 4 5 2 4 3" xfId="19684" xr:uid="{00000000-0005-0000-0000-000026590000}"/>
    <cellStyle name="Normal 2 3 4 5 2 5" xfId="5930" xr:uid="{00000000-0005-0000-0000-000027590000}"/>
    <cellStyle name="Normal 2 3 4 5 2 5 2" xfId="14076" xr:uid="{00000000-0005-0000-0000-000028590000}"/>
    <cellStyle name="Normal 2 3 4 5 2 5 2 2" xfId="30372" xr:uid="{00000000-0005-0000-0000-000029590000}"/>
    <cellStyle name="Normal 2 3 4 5 2 5 3" xfId="22226" xr:uid="{00000000-0005-0000-0000-00002A590000}"/>
    <cellStyle name="Normal 2 3 4 5 2 6" xfId="8777" xr:uid="{00000000-0005-0000-0000-00002B590000}"/>
    <cellStyle name="Normal 2 3 4 5 2 6 2" xfId="25073" xr:uid="{00000000-0005-0000-0000-00002C590000}"/>
    <cellStyle name="Normal 2 3 4 5 2 7" xfId="16927" xr:uid="{00000000-0005-0000-0000-00002D590000}"/>
    <cellStyle name="Normal 2 3 4 5 3" xfId="992" xr:uid="{00000000-0005-0000-0000-00002E590000}"/>
    <cellStyle name="Normal 2 3 4 5 3 2" xfId="2402" xr:uid="{00000000-0005-0000-0000-00002F590000}"/>
    <cellStyle name="Normal 2 3 4 5 3 2 2" xfId="4919" xr:uid="{00000000-0005-0000-0000-000030590000}"/>
    <cellStyle name="Normal 2 3 4 5 3 2 2 2" xfId="13065" xr:uid="{00000000-0005-0000-0000-000031590000}"/>
    <cellStyle name="Normal 2 3 4 5 3 2 2 2 2" xfId="29361" xr:uid="{00000000-0005-0000-0000-000032590000}"/>
    <cellStyle name="Normal 2 3 4 5 3 2 2 3" xfId="21215" xr:uid="{00000000-0005-0000-0000-000033590000}"/>
    <cellStyle name="Normal 2 3 4 5 3 2 3" xfId="7701" xr:uid="{00000000-0005-0000-0000-000034590000}"/>
    <cellStyle name="Normal 2 3 4 5 3 2 3 2" xfId="15847" xr:uid="{00000000-0005-0000-0000-000035590000}"/>
    <cellStyle name="Normal 2 3 4 5 3 2 3 2 2" xfId="32143" xr:uid="{00000000-0005-0000-0000-000036590000}"/>
    <cellStyle name="Normal 2 3 4 5 3 2 3 3" xfId="23997" xr:uid="{00000000-0005-0000-0000-000037590000}"/>
    <cellStyle name="Normal 2 3 4 5 3 2 4" xfId="10548" xr:uid="{00000000-0005-0000-0000-000038590000}"/>
    <cellStyle name="Normal 2 3 4 5 3 2 4 2" xfId="26844" xr:uid="{00000000-0005-0000-0000-000039590000}"/>
    <cellStyle name="Normal 2 3 4 5 3 2 5" xfId="18698" xr:uid="{00000000-0005-0000-0000-00003A590000}"/>
    <cellStyle name="Normal 2 3 4 5 3 3" xfId="3701" xr:uid="{00000000-0005-0000-0000-00003B590000}"/>
    <cellStyle name="Normal 2 3 4 5 3 3 2" xfId="11847" xr:uid="{00000000-0005-0000-0000-00003C590000}"/>
    <cellStyle name="Normal 2 3 4 5 3 3 2 2" xfId="28143" xr:uid="{00000000-0005-0000-0000-00003D590000}"/>
    <cellStyle name="Normal 2 3 4 5 3 3 3" xfId="19997" xr:uid="{00000000-0005-0000-0000-00003E590000}"/>
    <cellStyle name="Normal 2 3 4 5 3 4" xfId="6291" xr:uid="{00000000-0005-0000-0000-00003F590000}"/>
    <cellStyle name="Normal 2 3 4 5 3 4 2" xfId="14437" xr:uid="{00000000-0005-0000-0000-000040590000}"/>
    <cellStyle name="Normal 2 3 4 5 3 4 2 2" xfId="30733" xr:uid="{00000000-0005-0000-0000-000041590000}"/>
    <cellStyle name="Normal 2 3 4 5 3 4 3" xfId="22587" xr:uid="{00000000-0005-0000-0000-000042590000}"/>
    <cellStyle name="Normal 2 3 4 5 3 5" xfId="9138" xr:uid="{00000000-0005-0000-0000-000043590000}"/>
    <cellStyle name="Normal 2 3 4 5 3 5 2" xfId="25434" xr:uid="{00000000-0005-0000-0000-000044590000}"/>
    <cellStyle name="Normal 2 3 4 5 3 6" xfId="17288" xr:uid="{00000000-0005-0000-0000-000045590000}"/>
    <cellStyle name="Normal 2 3 4 5 4" xfId="1697" xr:uid="{00000000-0005-0000-0000-000046590000}"/>
    <cellStyle name="Normal 2 3 4 5 4 2" xfId="4310" xr:uid="{00000000-0005-0000-0000-000047590000}"/>
    <cellStyle name="Normal 2 3 4 5 4 2 2" xfId="12456" xr:uid="{00000000-0005-0000-0000-000048590000}"/>
    <cellStyle name="Normal 2 3 4 5 4 2 2 2" xfId="28752" xr:uid="{00000000-0005-0000-0000-000049590000}"/>
    <cellStyle name="Normal 2 3 4 5 4 2 3" xfId="20606" xr:uid="{00000000-0005-0000-0000-00004A590000}"/>
    <cellStyle name="Normal 2 3 4 5 4 3" xfId="6996" xr:uid="{00000000-0005-0000-0000-00004B590000}"/>
    <cellStyle name="Normal 2 3 4 5 4 3 2" xfId="15142" xr:uid="{00000000-0005-0000-0000-00004C590000}"/>
    <cellStyle name="Normal 2 3 4 5 4 3 2 2" xfId="31438" xr:uid="{00000000-0005-0000-0000-00004D590000}"/>
    <cellStyle name="Normal 2 3 4 5 4 3 3" xfId="23292" xr:uid="{00000000-0005-0000-0000-00004E590000}"/>
    <cellStyle name="Normal 2 3 4 5 4 4" xfId="9843" xr:uid="{00000000-0005-0000-0000-00004F590000}"/>
    <cellStyle name="Normal 2 3 4 5 4 4 2" xfId="26139" xr:uid="{00000000-0005-0000-0000-000050590000}"/>
    <cellStyle name="Normal 2 3 4 5 4 5" xfId="17993" xr:uid="{00000000-0005-0000-0000-000051590000}"/>
    <cellStyle name="Normal 2 3 4 5 5" xfId="3092" xr:uid="{00000000-0005-0000-0000-000052590000}"/>
    <cellStyle name="Normal 2 3 4 5 5 2" xfId="11238" xr:uid="{00000000-0005-0000-0000-000053590000}"/>
    <cellStyle name="Normal 2 3 4 5 5 2 2" xfId="27534" xr:uid="{00000000-0005-0000-0000-000054590000}"/>
    <cellStyle name="Normal 2 3 4 5 5 3" xfId="19388" xr:uid="{00000000-0005-0000-0000-000055590000}"/>
    <cellStyle name="Normal 2 3 4 5 6" xfId="5586" xr:uid="{00000000-0005-0000-0000-000056590000}"/>
    <cellStyle name="Normal 2 3 4 5 6 2" xfId="13732" xr:uid="{00000000-0005-0000-0000-000057590000}"/>
    <cellStyle name="Normal 2 3 4 5 6 2 2" xfId="30028" xr:uid="{00000000-0005-0000-0000-000058590000}"/>
    <cellStyle name="Normal 2 3 4 5 6 3" xfId="21882" xr:uid="{00000000-0005-0000-0000-000059590000}"/>
    <cellStyle name="Normal 2 3 4 5 7" xfId="8433" xr:uid="{00000000-0005-0000-0000-00005A590000}"/>
    <cellStyle name="Normal 2 3 4 5 7 2" xfId="24729" xr:uid="{00000000-0005-0000-0000-00005B590000}"/>
    <cellStyle name="Normal 2 3 4 5 8" xfId="16583" xr:uid="{00000000-0005-0000-0000-00005C590000}"/>
    <cellStyle name="Normal 2 3 4 6" xfId="376" xr:uid="{00000000-0005-0000-0000-00005D590000}"/>
    <cellStyle name="Normal 2 3 4 6 2" xfId="1082" xr:uid="{00000000-0005-0000-0000-00005E590000}"/>
    <cellStyle name="Normal 2 3 4 6 2 2" xfId="2492" xr:uid="{00000000-0005-0000-0000-00005F590000}"/>
    <cellStyle name="Normal 2 3 4 6 2 2 2" xfId="4993" xr:uid="{00000000-0005-0000-0000-000060590000}"/>
    <cellStyle name="Normal 2 3 4 6 2 2 2 2" xfId="13139" xr:uid="{00000000-0005-0000-0000-000061590000}"/>
    <cellStyle name="Normal 2 3 4 6 2 2 2 2 2" xfId="29435" xr:uid="{00000000-0005-0000-0000-000062590000}"/>
    <cellStyle name="Normal 2 3 4 6 2 2 2 3" xfId="21289" xr:uid="{00000000-0005-0000-0000-000063590000}"/>
    <cellStyle name="Normal 2 3 4 6 2 2 3" xfId="7791" xr:uid="{00000000-0005-0000-0000-000064590000}"/>
    <cellStyle name="Normal 2 3 4 6 2 2 3 2" xfId="15937" xr:uid="{00000000-0005-0000-0000-000065590000}"/>
    <cellStyle name="Normal 2 3 4 6 2 2 3 2 2" xfId="32233" xr:uid="{00000000-0005-0000-0000-000066590000}"/>
    <cellStyle name="Normal 2 3 4 6 2 2 3 3" xfId="24087" xr:uid="{00000000-0005-0000-0000-000067590000}"/>
    <cellStyle name="Normal 2 3 4 6 2 2 4" xfId="10638" xr:uid="{00000000-0005-0000-0000-000068590000}"/>
    <cellStyle name="Normal 2 3 4 6 2 2 4 2" xfId="26934" xr:uid="{00000000-0005-0000-0000-000069590000}"/>
    <cellStyle name="Normal 2 3 4 6 2 2 5" xfId="18788" xr:uid="{00000000-0005-0000-0000-00006A590000}"/>
    <cellStyle name="Normal 2 3 4 6 2 3" xfId="3775" xr:uid="{00000000-0005-0000-0000-00006B590000}"/>
    <cellStyle name="Normal 2 3 4 6 2 3 2" xfId="11921" xr:uid="{00000000-0005-0000-0000-00006C590000}"/>
    <cellStyle name="Normal 2 3 4 6 2 3 2 2" xfId="28217" xr:uid="{00000000-0005-0000-0000-00006D590000}"/>
    <cellStyle name="Normal 2 3 4 6 2 3 3" xfId="20071" xr:uid="{00000000-0005-0000-0000-00006E590000}"/>
    <cellStyle name="Normal 2 3 4 6 2 4" xfId="6381" xr:uid="{00000000-0005-0000-0000-00006F590000}"/>
    <cellStyle name="Normal 2 3 4 6 2 4 2" xfId="14527" xr:uid="{00000000-0005-0000-0000-000070590000}"/>
    <cellStyle name="Normal 2 3 4 6 2 4 2 2" xfId="30823" xr:uid="{00000000-0005-0000-0000-000071590000}"/>
    <cellStyle name="Normal 2 3 4 6 2 4 3" xfId="22677" xr:uid="{00000000-0005-0000-0000-000072590000}"/>
    <cellStyle name="Normal 2 3 4 6 2 5" xfId="9228" xr:uid="{00000000-0005-0000-0000-000073590000}"/>
    <cellStyle name="Normal 2 3 4 6 2 5 2" xfId="25524" xr:uid="{00000000-0005-0000-0000-000074590000}"/>
    <cellStyle name="Normal 2 3 4 6 2 6" xfId="17378" xr:uid="{00000000-0005-0000-0000-000075590000}"/>
    <cellStyle name="Normal 2 3 4 6 3" xfId="1787" xr:uid="{00000000-0005-0000-0000-000076590000}"/>
    <cellStyle name="Normal 2 3 4 6 3 2" xfId="4384" xr:uid="{00000000-0005-0000-0000-000077590000}"/>
    <cellStyle name="Normal 2 3 4 6 3 2 2" xfId="12530" xr:uid="{00000000-0005-0000-0000-000078590000}"/>
    <cellStyle name="Normal 2 3 4 6 3 2 2 2" xfId="28826" xr:uid="{00000000-0005-0000-0000-000079590000}"/>
    <cellStyle name="Normal 2 3 4 6 3 2 3" xfId="20680" xr:uid="{00000000-0005-0000-0000-00007A590000}"/>
    <cellStyle name="Normal 2 3 4 6 3 3" xfId="7086" xr:uid="{00000000-0005-0000-0000-00007B590000}"/>
    <cellStyle name="Normal 2 3 4 6 3 3 2" xfId="15232" xr:uid="{00000000-0005-0000-0000-00007C590000}"/>
    <cellStyle name="Normal 2 3 4 6 3 3 2 2" xfId="31528" xr:uid="{00000000-0005-0000-0000-00007D590000}"/>
    <cellStyle name="Normal 2 3 4 6 3 3 3" xfId="23382" xr:uid="{00000000-0005-0000-0000-00007E590000}"/>
    <cellStyle name="Normal 2 3 4 6 3 4" xfId="9933" xr:uid="{00000000-0005-0000-0000-00007F590000}"/>
    <cellStyle name="Normal 2 3 4 6 3 4 2" xfId="26229" xr:uid="{00000000-0005-0000-0000-000080590000}"/>
    <cellStyle name="Normal 2 3 4 6 3 5" xfId="18083" xr:uid="{00000000-0005-0000-0000-000081590000}"/>
    <cellStyle name="Normal 2 3 4 6 4" xfId="3166" xr:uid="{00000000-0005-0000-0000-000082590000}"/>
    <cellStyle name="Normal 2 3 4 6 4 2" xfId="11312" xr:uid="{00000000-0005-0000-0000-000083590000}"/>
    <cellStyle name="Normal 2 3 4 6 4 2 2" xfId="27608" xr:uid="{00000000-0005-0000-0000-000084590000}"/>
    <cellStyle name="Normal 2 3 4 6 4 3" xfId="19462" xr:uid="{00000000-0005-0000-0000-000085590000}"/>
    <cellStyle name="Normal 2 3 4 6 5" xfId="5676" xr:uid="{00000000-0005-0000-0000-000086590000}"/>
    <cellStyle name="Normal 2 3 4 6 5 2" xfId="13822" xr:uid="{00000000-0005-0000-0000-000087590000}"/>
    <cellStyle name="Normal 2 3 4 6 5 2 2" xfId="30118" xr:uid="{00000000-0005-0000-0000-000088590000}"/>
    <cellStyle name="Normal 2 3 4 6 5 3" xfId="21972" xr:uid="{00000000-0005-0000-0000-000089590000}"/>
    <cellStyle name="Normal 2 3 4 6 6" xfId="8523" xr:uid="{00000000-0005-0000-0000-00008A590000}"/>
    <cellStyle name="Normal 2 3 4 6 6 2" xfId="24819" xr:uid="{00000000-0005-0000-0000-00008B590000}"/>
    <cellStyle name="Normal 2 3 4 6 7" xfId="16673" xr:uid="{00000000-0005-0000-0000-00008C590000}"/>
    <cellStyle name="Normal 2 3 4 7" xfId="738" xr:uid="{00000000-0005-0000-0000-00008D590000}"/>
    <cellStyle name="Normal 2 3 4 7 2" xfId="2148" xr:uid="{00000000-0005-0000-0000-00008E590000}"/>
    <cellStyle name="Normal 2 3 4 7 2 2" xfId="4697" xr:uid="{00000000-0005-0000-0000-00008F590000}"/>
    <cellStyle name="Normal 2 3 4 7 2 2 2" xfId="12843" xr:uid="{00000000-0005-0000-0000-000090590000}"/>
    <cellStyle name="Normal 2 3 4 7 2 2 2 2" xfId="29139" xr:uid="{00000000-0005-0000-0000-000091590000}"/>
    <cellStyle name="Normal 2 3 4 7 2 2 3" xfId="20993" xr:uid="{00000000-0005-0000-0000-000092590000}"/>
    <cellStyle name="Normal 2 3 4 7 2 3" xfId="7447" xr:uid="{00000000-0005-0000-0000-000093590000}"/>
    <cellStyle name="Normal 2 3 4 7 2 3 2" xfId="15593" xr:uid="{00000000-0005-0000-0000-000094590000}"/>
    <cellStyle name="Normal 2 3 4 7 2 3 2 2" xfId="31889" xr:uid="{00000000-0005-0000-0000-000095590000}"/>
    <cellStyle name="Normal 2 3 4 7 2 3 3" xfId="23743" xr:uid="{00000000-0005-0000-0000-000096590000}"/>
    <cellStyle name="Normal 2 3 4 7 2 4" xfId="10294" xr:uid="{00000000-0005-0000-0000-000097590000}"/>
    <cellStyle name="Normal 2 3 4 7 2 4 2" xfId="26590" xr:uid="{00000000-0005-0000-0000-000098590000}"/>
    <cellStyle name="Normal 2 3 4 7 2 5" xfId="18444" xr:uid="{00000000-0005-0000-0000-000099590000}"/>
    <cellStyle name="Normal 2 3 4 7 3" xfId="3479" xr:uid="{00000000-0005-0000-0000-00009A590000}"/>
    <cellStyle name="Normal 2 3 4 7 3 2" xfId="11625" xr:uid="{00000000-0005-0000-0000-00009B590000}"/>
    <cellStyle name="Normal 2 3 4 7 3 2 2" xfId="27921" xr:uid="{00000000-0005-0000-0000-00009C590000}"/>
    <cellStyle name="Normal 2 3 4 7 3 3" xfId="19775" xr:uid="{00000000-0005-0000-0000-00009D590000}"/>
    <cellStyle name="Normal 2 3 4 7 4" xfId="6037" xr:uid="{00000000-0005-0000-0000-00009E590000}"/>
    <cellStyle name="Normal 2 3 4 7 4 2" xfId="14183" xr:uid="{00000000-0005-0000-0000-00009F590000}"/>
    <cellStyle name="Normal 2 3 4 7 4 2 2" xfId="30479" xr:uid="{00000000-0005-0000-0000-0000A0590000}"/>
    <cellStyle name="Normal 2 3 4 7 4 3" xfId="22333" xr:uid="{00000000-0005-0000-0000-0000A1590000}"/>
    <cellStyle name="Normal 2 3 4 7 5" xfId="8884" xr:uid="{00000000-0005-0000-0000-0000A2590000}"/>
    <cellStyle name="Normal 2 3 4 7 5 2" xfId="25180" xr:uid="{00000000-0005-0000-0000-0000A3590000}"/>
    <cellStyle name="Normal 2 3 4 7 6" xfId="17034" xr:uid="{00000000-0005-0000-0000-0000A4590000}"/>
    <cellStyle name="Normal 2 3 4 8" xfId="1443" xr:uid="{00000000-0005-0000-0000-0000A5590000}"/>
    <cellStyle name="Normal 2 3 4 8 2" xfId="4088" xr:uid="{00000000-0005-0000-0000-0000A6590000}"/>
    <cellStyle name="Normal 2 3 4 8 2 2" xfId="12234" xr:uid="{00000000-0005-0000-0000-0000A7590000}"/>
    <cellStyle name="Normal 2 3 4 8 2 2 2" xfId="28530" xr:uid="{00000000-0005-0000-0000-0000A8590000}"/>
    <cellStyle name="Normal 2 3 4 8 2 3" xfId="20384" xr:uid="{00000000-0005-0000-0000-0000A9590000}"/>
    <cellStyle name="Normal 2 3 4 8 3" xfId="6742" xr:uid="{00000000-0005-0000-0000-0000AA590000}"/>
    <cellStyle name="Normal 2 3 4 8 3 2" xfId="14888" xr:uid="{00000000-0005-0000-0000-0000AB590000}"/>
    <cellStyle name="Normal 2 3 4 8 3 2 2" xfId="31184" xr:uid="{00000000-0005-0000-0000-0000AC590000}"/>
    <cellStyle name="Normal 2 3 4 8 3 3" xfId="23038" xr:uid="{00000000-0005-0000-0000-0000AD590000}"/>
    <cellStyle name="Normal 2 3 4 8 4" xfId="9589" xr:uid="{00000000-0005-0000-0000-0000AE590000}"/>
    <cellStyle name="Normal 2 3 4 8 4 2" xfId="25885" xr:uid="{00000000-0005-0000-0000-0000AF590000}"/>
    <cellStyle name="Normal 2 3 4 8 5" xfId="17739" xr:uid="{00000000-0005-0000-0000-0000B0590000}"/>
    <cellStyle name="Normal 2 3 4 9" xfId="2870" xr:uid="{00000000-0005-0000-0000-0000B1590000}"/>
    <cellStyle name="Normal 2 3 4 9 2" xfId="11016" xr:uid="{00000000-0005-0000-0000-0000B2590000}"/>
    <cellStyle name="Normal 2 3 4 9 2 2" xfId="27312" xr:uid="{00000000-0005-0000-0000-0000B3590000}"/>
    <cellStyle name="Normal 2 3 4 9 3" xfId="19166" xr:uid="{00000000-0005-0000-0000-0000B4590000}"/>
    <cellStyle name="Normal 2 3 5" xfId="54" xr:uid="{00000000-0005-0000-0000-0000B5590000}"/>
    <cellStyle name="Normal 2 3 5 10" xfId="8201" xr:uid="{00000000-0005-0000-0000-0000B6590000}"/>
    <cellStyle name="Normal 2 3 5 10 2" xfId="24497" xr:uid="{00000000-0005-0000-0000-0000B7590000}"/>
    <cellStyle name="Normal 2 3 5 11" xfId="16351" xr:uid="{00000000-0005-0000-0000-0000B8590000}"/>
    <cellStyle name="Normal 2 3 5 2" xfId="144" xr:uid="{00000000-0005-0000-0000-0000B9590000}"/>
    <cellStyle name="Normal 2 3 5 2 2" xfId="488" xr:uid="{00000000-0005-0000-0000-0000BA590000}"/>
    <cellStyle name="Normal 2 3 5 2 2 2" xfId="1194" xr:uid="{00000000-0005-0000-0000-0000BB590000}"/>
    <cellStyle name="Normal 2 3 5 2 2 2 2" xfId="2604" xr:uid="{00000000-0005-0000-0000-0000BC590000}"/>
    <cellStyle name="Normal 2 3 5 2 2 2 2 2" xfId="5085" xr:uid="{00000000-0005-0000-0000-0000BD590000}"/>
    <cellStyle name="Normal 2 3 5 2 2 2 2 2 2" xfId="13231" xr:uid="{00000000-0005-0000-0000-0000BE590000}"/>
    <cellStyle name="Normal 2 3 5 2 2 2 2 2 2 2" xfId="29527" xr:uid="{00000000-0005-0000-0000-0000BF590000}"/>
    <cellStyle name="Normal 2 3 5 2 2 2 2 2 3" xfId="21381" xr:uid="{00000000-0005-0000-0000-0000C0590000}"/>
    <cellStyle name="Normal 2 3 5 2 2 2 2 3" xfId="7903" xr:uid="{00000000-0005-0000-0000-0000C1590000}"/>
    <cellStyle name="Normal 2 3 5 2 2 2 2 3 2" xfId="16049" xr:uid="{00000000-0005-0000-0000-0000C2590000}"/>
    <cellStyle name="Normal 2 3 5 2 2 2 2 3 2 2" xfId="32345" xr:uid="{00000000-0005-0000-0000-0000C3590000}"/>
    <cellStyle name="Normal 2 3 5 2 2 2 2 3 3" xfId="24199" xr:uid="{00000000-0005-0000-0000-0000C4590000}"/>
    <cellStyle name="Normal 2 3 5 2 2 2 2 4" xfId="10750" xr:uid="{00000000-0005-0000-0000-0000C5590000}"/>
    <cellStyle name="Normal 2 3 5 2 2 2 2 4 2" xfId="27046" xr:uid="{00000000-0005-0000-0000-0000C6590000}"/>
    <cellStyle name="Normal 2 3 5 2 2 2 2 5" xfId="18900" xr:uid="{00000000-0005-0000-0000-0000C7590000}"/>
    <cellStyle name="Normal 2 3 5 2 2 2 3" xfId="3867" xr:uid="{00000000-0005-0000-0000-0000C8590000}"/>
    <cellStyle name="Normal 2 3 5 2 2 2 3 2" xfId="12013" xr:uid="{00000000-0005-0000-0000-0000C9590000}"/>
    <cellStyle name="Normal 2 3 5 2 2 2 3 2 2" xfId="28309" xr:uid="{00000000-0005-0000-0000-0000CA590000}"/>
    <cellStyle name="Normal 2 3 5 2 2 2 3 3" xfId="20163" xr:uid="{00000000-0005-0000-0000-0000CB590000}"/>
    <cellStyle name="Normal 2 3 5 2 2 2 4" xfId="6493" xr:uid="{00000000-0005-0000-0000-0000CC590000}"/>
    <cellStyle name="Normal 2 3 5 2 2 2 4 2" xfId="14639" xr:uid="{00000000-0005-0000-0000-0000CD590000}"/>
    <cellStyle name="Normal 2 3 5 2 2 2 4 2 2" xfId="30935" xr:uid="{00000000-0005-0000-0000-0000CE590000}"/>
    <cellStyle name="Normal 2 3 5 2 2 2 4 3" xfId="22789" xr:uid="{00000000-0005-0000-0000-0000CF590000}"/>
    <cellStyle name="Normal 2 3 5 2 2 2 5" xfId="9340" xr:uid="{00000000-0005-0000-0000-0000D0590000}"/>
    <cellStyle name="Normal 2 3 5 2 2 2 5 2" xfId="25636" xr:uid="{00000000-0005-0000-0000-0000D1590000}"/>
    <cellStyle name="Normal 2 3 5 2 2 2 6" xfId="17490" xr:uid="{00000000-0005-0000-0000-0000D2590000}"/>
    <cellStyle name="Normal 2 3 5 2 2 3" xfId="1899" xr:uid="{00000000-0005-0000-0000-0000D3590000}"/>
    <cellStyle name="Normal 2 3 5 2 2 3 2" xfId="4476" xr:uid="{00000000-0005-0000-0000-0000D4590000}"/>
    <cellStyle name="Normal 2 3 5 2 2 3 2 2" xfId="12622" xr:uid="{00000000-0005-0000-0000-0000D5590000}"/>
    <cellStyle name="Normal 2 3 5 2 2 3 2 2 2" xfId="28918" xr:uid="{00000000-0005-0000-0000-0000D6590000}"/>
    <cellStyle name="Normal 2 3 5 2 2 3 2 3" xfId="20772" xr:uid="{00000000-0005-0000-0000-0000D7590000}"/>
    <cellStyle name="Normal 2 3 5 2 2 3 3" xfId="7198" xr:uid="{00000000-0005-0000-0000-0000D8590000}"/>
    <cellStyle name="Normal 2 3 5 2 2 3 3 2" xfId="15344" xr:uid="{00000000-0005-0000-0000-0000D9590000}"/>
    <cellStyle name="Normal 2 3 5 2 2 3 3 2 2" xfId="31640" xr:uid="{00000000-0005-0000-0000-0000DA590000}"/>
    <cellStyle name="Normal 2 3 5 2 2 3 3 3" xfId="23494" xr:uid="{00000000-0005-0000-0000-0000DB590000}"/>
    <cellStyle name="Normal 2 3 5 2 2 3 4" xfId="10045" xr:uid="{00000000-0005-0000-0000-0000DC590000}"/>
    <cellStyle name="Normal 2 3 5 2 2 3 4 2" xfId="26341" xr:uid="{00000000-0005-0000-0000-0000DD590000}"/>
    <cellStyle name="Normal 2 3 5 2 2 3 5" xfId="18195" xr:uid="{00000000-0005-0000-0000-0000DE590000}"/>
    <cellStyle name="Normal 2 3 5 2 2 4" xfId="3258" xr:uid="{00000000-0005-0000-0000-0000DF590000}"/>
    <cellStyle name="Normal 2 3 5 2 2 4 2" xfId="11404" xr:uid="{00000000-0005-0000-0000-0000E0590000}"/>
    <cellStyle name="Normal 2 3 5 2 2 4 2 2" xfId="27700" xr:uid="{00000000-0005-0000-0000-0000E1590000}"/>
    <cellStyle name="Normal 2 3 5 2 2 4 3" xfId="19554" xr:uid="{00000000-0005-0000-0000-0000E2590000}"/>
    <cellStyle name="Normal 2 3 5 2 2 5" xfId="5788" xr:uid="{00000000-0005-0000-0000-0000E3590000}"/>
    <cellStyle name="Normal 2 3 5 2 2 5 2" xfId="13934" xr:uid="{00000000-0005-0000-0000-0000E4590000}"/>
    <cellStyle name="Normal 2 3 5 2 2 5 2 2" xfId="30230" xr:uid="{00000000-0005-0000-0000-0000E5590000}"/>
    <cellStyle name="Normal 2 3 5 2 2 5 3" xfId="22084" xr:uid="{00000000-0005-0000-0000-0000E6590000}"/>
    <cellStyle name="Normal 2 3 5 2 2 6" xfId="8635" xr:uid="{00000000-0005-0000-0000-0000E7590000}"/>
    <cellStyle name="Normal 2 3 5 2 2 6 2" xfId="24931" xr:uid="{00000000-0005-0000-0000-0000E8590000}"/>
    <cellStyle name="Normal 2 3 5 2 2 7" xfId="16785" xr:uid="{00000000-0005-0000-0000-0000E9590000}"/>
    <cellStyle name="Normal 2 3 5 2 3" xfId="850" xr:uid="{00000000-0005-0000-0000-0000EA590000}"/>
    <cellStyle name="Normal 2 3 5 2 3 2" xfId="2260" xr:uid="{00000000-0005-0000-0000-0000EB590000}"/>
    <cellStyle name="Normal 2 3 5 2 3 2 2" xfId="4789" xr:uid="{00000000-0005-0000-0000-0000EC590000}"/>
    <cellStyle name="Normal 2 3 5 2 3 2 2 2" xfId="12935" xr:uid="{00000000-0005-0000-0000-0000ED590000}"/>
    <cellStyle name="Normal 2 3 5 2 3 2 2 2 2" xfId="29231" xr:uid="{00000000-0005-0000-0000-0000EE590000}"/>
    <cellStyle name="Normal 2 3 5 2 3 2 2 3" xfId="21085" xr:uid="{00000000-0005-0000-0000-0000EF590000}"/>
    <cellStyle name="Normal 2 3 5 2 3 2 3" xfId="7559" xr:uid="{00000000-0005-0000-0000-0000F0590000}"/>
    <cellStyle name="Normal 2 3 5 2 3 2 3 2" xfId="15705" xr:uid="{00000000-0005-0000-0000-0000F1590000}"/>
    <cellStyle name="Normal 2 3 5 2 3 2 3 2 2" xfId="32001" xr:uid="{00000000-0005-0000-0000-0000F2590000}"/>
    <cellStyle name="Normal 2 3 5 2 3 2 3 3" xfId="23855" xr:uid="{00000000-0005-0000-0000-0000F3590000}"/>
    <cellStyle name="Normal 2 3 5 2 3 2 4" xfId="10406" xr:uid="{00000000-0005-0000-0000-0000F4590000}"/>
    <cellStyle name="Normal 2 3 5 2 3 2 4 2" xfId="26702" xr:uid="{00000000-0005-0000-0000-0000F5590000}"/>
    <cellStyle name="Normal 2 3 5 2 3 2 5" xfId="18556" xr:uid="{00000000-0005-0000-0000-0000F6590000}"/>
    <cellStyle name="Normal 2 3 5 2 3 3" xfId="3571" xr:uid="{00000000-0005-0000-0000-0000F7590000}"/>
    <cellStyle name="Normal 2 3 5 2 3 3 2" xfId="11717" xr:uid="{00000000-0005-0000-0000-0000F8590000}"/>
    <cellStyle name="Normal 2 3 5 2 3 3 2 2" xfId="28013" xr:uid="{00000000-0005-0000-0000-0000F9590000}"/>
    <cellStyle name="Normal 2 3 5 2 3 3 3" xfId="19867" xr:uid="{00000000-0005-0000-0000-0000FA590000}"/>
    <cellStyle name="Normal 2 3 5 2 3 4" xfId="6149" xr:uid="{00000000-0005-0000-0000-0000FB590000}"/>
    <cellStyle name="Normal 2 3 5 2 3 4 2" xfId="14295" xr:uid="{00000000-0005-0000-0000-0000FC590000}"/>
    <cellStyle name="Normal 2 3 5 2 3 4 2 2" xfId="30591" xr:uid="{00000000-0005-0000-0000-0000FD590000}"/>
    <cellStyle name="Normal 2 3 5 2 3 4 3" xfId="22445" xr:uid="{00000000-0005-0000-0000-0000FE590000}"/>
    <cellStyle name="Normal 2 3 5 2 3 5" xfId="8996" xr:uid="{00000000-0005-0000-0000-0000FF590000}"/>
    <cellStyle name="Normal 2 3 5 2 3 5 2" xfId="25292" xr:uid="{00000000-0005-0000-0000-0000005A0000}"/>
    <cellStyle name="Normal 2 3 5 2 3 6" xfId="17146" xr:uid="{00000000-0005-0000-0000-0000015A0000}"/>
    <cellStyle name="Normal 2 3 5 2 4" xfId="1555" xr:uid="{00000000-0005-0000-0000-0000025A0000}"/>
    <cellStyle name="Normal 2 3 5 2 4 2" xfId="4180" xr:uid="{00000000-0005-0000-0000-0000035A0000}"/>
    <cellStyle name="Normal 2 3 5 2 4 2 2" xfId="12326" xr:uid="{00000000-0005-0000-0000-0000045A0000}"/>
    <cellStyle name="Normal 2 3 5 2 4 2 2 2" xfId="28622" xr:uid="{00000000-0005-0000-0000-0000055A0000}"/>
    <cellStyle name="Normal 2 3 5 2 4 2 3" xfId="20476" xr:uid="{00000000-0005-0000-0000-0000065A0000}"/>
    <cellStyle name="Normal 2 3 5 2 4 3" xfId="6854" xr:uid="{00000000-0005-0000-0000-0000075A0000}"/>
    <cellStyle name="Normal 2 3 5 2 4 3 2" xfId="15000" xr:uid="{00000000-0005-0000-0000-0000085A0000}"/>
    <cellStyle name="Normal 2 3 5 2 4 3 2 2" xfId="31296" xr:uid="{00000000-0005-0000-0000-0000095A0000}"/>
    <cellStyle name="Normal 2 3 5 2 4 3 3" xfId="23150" xr:uid="{00000000-0005-0000-0000-00000A5A0000}"/>
    <cellStyle name="Normal 2 3 5 2 4 4" xfId="9701" xr:uid="{00000000-0005-0000-0000-00000B5A0000}"/>
    <cellStyle name="Normal 2 3 5 2 4 4 2" xfId="25997" xr:uid="{00000000-0005-0000-0000-00000C5A0000}"/>
    <cellStyle name="Normal 2 3 5 2 4 5" xfId="17851" xr:uid="{00000000-0005-0000-0000-00000D5A0000}"/>
    <cellStyle name="Normal 2 3 5 2 5" xfId="2962" xr:uid="{00000000-0005-0000-0000-00000E5A0000}"/>
    <cellStyle name="Normal 2 3 5 2 5 2" xfId="11108" xr:uid="{00000000-0005-0000-0000-00000F5A0000}"/>
    <cellStyle name="Normal 2 3 5 2 5 2 2" xfId="27404" xr:uid="{00000000-0005-0000-0000-0000105A0000}"/>
    <cellStyle name="Normal 2 3 5 2 5 3" xfId="19258" xr:uid="{00000000-0005-0000-0000-0000115A0000}"/>
    <cellStyle name="Normal 2 3 5 2 6" xfId="5444" xr:uid="{00000000-0005-0000-0000-0000125A0000}"/>
    <cellStyle name="Normal 2 3 5 2 6 2" xfId="13590" xr:uid="{00000000-0005-0000-0000-0000135A0000}"/>
    <cellStyle name="Normal 2 3 5 2 6 2 2" xfId="29886" xr:uid="{00000000-0005-0000-0000-0000145A0000}"/>
    <cellStyle name="Normal 2 3 5 2 6 3" xfId="21740" xr:uid="{00000000-0005-0000-0000-0000155A0000}"/>
    <cellStyle name="Normal 2 3 5 2 7" xfId="8291" xr:uid="{00000000-0005-0000-0000-0000165A0000}"/>
    <cellStyle name="Normal 2 3 5 2 7 2" xfId="24587" xr:uid="{00000000-0005-0000-0000-0000175A0000}"/>
    <cellStyle name="Normal 2 3 5 2 8" xfId="16441" xr:uid="{00000000-0005-0000-0000-0000185A0000}"/>
    <cellStyle name="Normal 2 3 5 3" xfId="225" xr:uid="{00000000-0005-0000-0000-0000195A0000}"/>
    <cellStyle name="Normal 2 3 5 3 2" xfId="569" xr:uid="{00000000-0005-0000-0000-00001A5A0000}"/>
    <cellStyle name="Normal 2 3 5 3 2 2" xfId="1275" xr:uid="{00000000-0005-0000-0000-00001B5A0000}"/>
    <cellStyle name="Normal 2 3 5 3 2 2 2" xfId="2685" xr:uid="{00000000-0005-0000-0000-00001C5A0000}"/>
    <cellStyle name="Normal 2 3 5 3 2 2 2 2" xfId="5159" xr:uid="{00000000-0005-0000-0000-00001D5A0000}"/>
    <cellStyle name="Normal 2 3 5 3 2 2 2 2 2" xfId="13305" xr:uid="{00000000-0005-0000-0000-00001E5A0000}"/>
    <cellStyle name="Normal 2 3 5 3 2 2 2 2 2 2" xfId="29601" xr:uid="{00000000-0005-0000-0000-00001F5A0000}"/>
    <cellStyle name="Normal 2 3 5 3 2 2 2 2 3" xfId="21455" xr:uid="{00000000-0005-0000-0000-0000205A0000}"/>
    <cellStyle name="Normal 2 3 5 3 2 2 2 3" xfId="7984" xr:uid="{00000000-0005-0000-0000-0000215A0000}"/>
    <cellStyle name="Normal 2 3 5 3 2 2 2 3 2" xfId="16130" xr:uid="{00000000-0005-0000-0000-0000225A0000}"/>
    <cellStyle name="Normal 2 3 5 3 2 2 2 3 2 2" xfId="32426" xr:uid="{00000000-0005-0000-0000-0000235A0000}"/>
    <cellStyle name="Normal 2 3 5 3 2 2 2 3 3" xfId="24280" xr:uid="{00000000-0005-0000-0000-0000245A0000}"/>
    <cellStyle name="Normal 2 3 5 3 2 2 2 4" xfId="10831" xr:uid="{00000000-0005-0000-0000-0000255A0000}"/>
    <cellStyle name="Normal 2 3 5 3 2 2 2 4 2" xfId="27127" xr:uid="{00000000-0005-0000-0000-0000265A0000}"/>
    <cellStyle name="Normal 2 3 5 3 2 2 2 5" xfId="18981" xr:uid="{00000000-0005-0000-0000-0000275A0000}"/>
    <cellStyle name="Normal 2 3 5 3 2 2 3" xfId="3941" xr:uid="{00000000-0005-0000-0000-0000285A0000}"/>
    <cellStyle name="Normal 2 3 5 3 2 2 3 2" xfId="12087" xr:uid="{00000000-0005-0000-0000-0000295A0000}"/>
    <cellStyle name="Normal 2 3 5 3 2 2 3 2 2" xfId="28383" xr:uid="{00000000-0005-0000-0000-00002A5A0000}"/>
    <cellStyle name="Normal 2 3 5 3 2 2 3 3" xfId="20237" xr:uid="{00000000-0005-0000-0000-00002B5A0000}"/>
    <cellStyle name="Normal 2 3 5 3 2 2 4" xfId="6574" xr:uid="{00000000-0005-0000-0000-00002C5A0000}"/>
    <cellStyle name="Normal 2 3 5 3 2 2 4 2" xfId="14720" xr:uid="{00000000-0005-0000-0000-00002D5A0000}"/>
    <cellStyle name="Normal 2 3 5 3 2 2 4 2 2" xfId="31016" xr:uid="{00000000-0005-0000-0000-00002E5A0000}"/>
    <cellStyle name="Normal 2 3 5 3 2 2 4 3" xfId="22870" xr:uid="{00000000-0005-0000-0000-00002F5A0000}"/>
    <cellStyle name="Normal 2 3 5 3 2 2 5" xfId="9421" xr:uid="{00000000-0005-0000-0000-0000305A0000}"/>
    <cellStyle name="Normal 2 3 5 3 2 2 5 2" xfId="25717" xr:uid="{00000000-0005-0000-0000-0000315A0000}"/>
    <cellStyle name="Normal 2 3 5 3 2 2 6" xfId="17571" xr:uid="{00000000-0005-0000-0000-0000325A0000}"/>
    <cellStyle name="Normal 2 3 5 3 2 3" xfId="1980" xr:uid="{00000000-0005-0000-0000-0000335A0000}"/>
    <cellStyle name="Normal 2 3 5 3 2 3 2" xfId="4550" xr:uid="{00000000-0005-0000-0000-0000345A0000}"/>
    <cellStyle name="Normal 2 3 5 3 2 3 2 2" xfId="12696" xr:uid="{00000000-0005-0000-0000-0000355A0000}"/>
    <cellStyle name="Normal 2 3 5 3 2 3 2 2 2" xfId="28992" xr:uid="{00000000-0005-0000-0000-0000365A0000}"/>
    <cellStyle name="Normal 2 3 5 3 2 3 2 3" xfId="20846" xr:uid="{00000000-0005-0000-0000-0000375A0000}"/>
    <cellStyle name="Normal 2 3 5 3 2 3 3" xfId="7279" xr:uid="{00000000-0005-0000-0000-0000385A0000}"/>
    <cellStyle name="Normal 2 3 5 3 2 3 3 2" xfId="15425" xr:uid="{00000000-0005-0000-0000-0000395A0000}"/>
    <cellStyle name="Normal 2 3 5 3 2 3 3 2 2" xfId="31721" xr:uid="{00000000-0005-0000-0000-00003A5A0000}"/>
    <cellStyle name="Normal 2 3 5 3 2 3 3 3" xfId="23575" xr:uid="{00000000-0005-0000-0000-00003B5A0000}"/>
    <cellStyle name="Normal 2 3 5 3 2 3 4" xfId="10126" xr:uid="{00000000-0005-0000-0000-00003C5A0000}"/>
    <cellStyle name="Normal 2 3 5 3 2 3 4 2" xfId="26422" xr:uid="{00000000-0005-0000-0000-00003D5A0000}"/>
    <cellStyle name="Normal 2 3 5 3 2 3 5" xfId="18276" xr:uid="{00000000-0005-0000-0000-00003E5A0000}"/>
    <cellStyle name="Normal 2 3 5 3 2 4" xfId="3332" xr:uid="{00000000-0005-0000-0000-00003F5A0000}"/>
    <cellStyle name="Normal 2 3 5 3 2 4 2" xfId="11478" xr:uid="{00000000-0005-0000-0000-0000405A0000}"/>
    <cellStyle name="Normal 2 3 5 3 2 4 2 2" xfId="27774" xr:uid="{00000000-0005-0000-0000-0000415A0000}"/>
    <cellStyle name="Normal 2 3 5 3 2 4 3" xfId="19628" xr:uid="{00000000-0005-0000-0000-0000425A0000}"/>
    <cellStyle name="Normal 2 3 5 3 2 5" xfId="5869" xr:uid="{00000000-0005-0000-0000-0000435A0000}"/>
    <cellStyle name="Normal 2 3 5 3 2 5 2" xfId="14015" xr:uid="{00000000-0005-0000-0000-0000445A0000}"/>
    <cellStyle name="Normal 2 3 5 3 2 5 2 2" xfId="30311" xr:uid="{00000000-0005-0000-0000-0000455A0000}"/>
    <cellStyle name="Normal 2 3 5 3 2 5 3" xfId="22165" xr:uid="{00000000-0005-0000-0000-0000465A0000}"/>
    <cellStyle name="Normal 2 3 5 3 2 6" xfId="8716" xr:uid="{00000000-0005-0000-0000-0000475A0000}"/>
    <cellStyle name="Normal 2 3 5 3 2 6 2" xfId="25012" xr:uid="{00000000-0005-0000-0000-0000485A0000}"/>
    <cellStyle name="Normal 2 3 5 3 2 7" xfId="16866" xr:uid="{00000000-0005-0000-0000-0000495A0000}"/>
    <cellStyle name="Normal 2 3 5 3 3" xfId="931" xr:uid="{00000000-0005-0000-0000-00004A5A0000}"/>
    <cellStyle name="Normal 2 3 5 3 3 2" xfId="2341" xr:uid="{00000000-0005-0000-0000-00004B5A0000}"/>
    <cellStyle name="Normal 2 3 5 3 3 2 2" xfId="4863" xr:uid="{00000000-0005-0000-0000-00004C5A0000}"/>
    <cellStyle name="Normal 2 3 5 3 3 2 2 2" xfId="13009" xr:uid="{00000000-0005-0000-0000-00004D5A0000}"/>
    <cellStyle name="Normal 2 3 5 3 3 2 2 2 2" xfId="29305" xr:uid="{00000000-0005-0000-0000-00004E5A0000}"/>
    <cellStyle name="Normal 2 3 5 3 3 2 2 3" xfId="21159" xr:uid="{00000000-0005-0000-0000-00004F5A0000}"/>
    <cellStyle name="Normal 2 3 5 3 3 2 3" xfId="7640" xr:uid="{00000000-0005-0000-0000-0000505A0000}"/>
    <cellStyle name="Normal 2 3 5 3 3 2 3 2" xfId="15786" xr:uid="{00000000-0005-0000-0000-0000515A0000}"/>
    <cellStyle name="Normal 2 3 5 3 3 2 3 2 2" xfId="32082" xr:uid="{00000000-0005-0000-0000-0000525A0000}"/>
    <cellStyle name="Normal 2 3 5 3 3 2 3 3" xfId="23936" xr:uid="{00000000-0005-0000-0000-0000535A0000}"/>
    <cellStyle name="Normal 2 3 5 3 3 2 4" xfId="10487" xr:uid="{00000000-0005-0000-0000-0000545A0000}"/>
    <cellStyle name="Normal 2 3 5 3 3 2 4 2" xfId="26783" xr:uid="{00000000-0005-0000-0000-0000555A0000}"/>
    <cellStyle name="Normal 2 3 5 3 3 2 5" xfId="18637" xr:uid="{00000000-0005-0000-0000-0000565A0000}"/>
    <cellStyle name="Normal 2 3 5 3 3 3" xfId="3645" xr:uid="{00000000-0005-0000-0000-0000575A0000}"/>
    <cellStyle name="Normal 2 3 5 3 3 3 2" xfId="11791" xr:uid="{00000000-0005-0000-0000-0000585A0000}"/>
    <cellStyle name="Normal 2 3 5 3 3 3 2 2" xfId="28087" xr:uid="{00000000-0005-0000-0000-0000595A0000}"/>
    <cellStyle name="Normal 2 3 5 3 3 3 3" xfId="19941" xr:uid="{00000000-0005-0000-0000-00005A5A0000}"/>
    <cellStyle name="Normal 2 3 5 3 3 4" xfId="6230" xr:uid="{00000000-0005-0000-0000-00005B5A0000}"/>
    <cellStyle name="Normal 2 3 5 3 3 4 2" xfId="14376" xr:uid="{00000000-0005-0000-0000-00005C5A0000}"/>
    <cellStyle name="Normal 2 3 5 3 3 4 2 2" xfId="30672" xr:uid="{00000000-0005-0000-0000-00005D5A0000}"/>
    <cellStyle name="Normal 2 3 5 3 3 4 3" xfId="22526" xr:uid="{00000000-0005-0000-0000-00005E5A0000}"/>
    <cellStyle name="Normal 2 3 5 3 3 5" xfId="9077" xr:uid="{00000000-0005-0000-0000-00005F5A0000}"/>
    <cellStyle name="Normal 2 3 5 3 3 5 2" xfId="25373" xr:uid="{00000000-0005-0000-0000-0000605A0000}"/>
    <cellStyle name="Normal 2 3 5 3 3 6" xfId="17227" xr:uid="{00000000-0005-0000-0000-0000615A0000}"/>
    <cellStyle name="Normal 2 3 5 3 4" xfId="1636" xr:uid="{00000000-0005-0000-0000-0000625A0000}"/>
    <cellStyle name="Normal 2 3 5 3 4 2" xfId="4254" xr:uid="{00000000-0005-0000-0000-0000635A0000}"/>
    <cellStyle name="Normal 2 3 5 3 4 2 2" xfId="12400" xr:uid="{00000000-0005-0000-0000-0000645A0000}"/>
    <cellStyle name="Normal 2 3 5 3 4 2 2 2" xfId="28696" xr:uid="{00000000-0005-0000-0000-0000655A0000}"/>
    <cellStyle name="Normal 2 3 5 3 4 2 3" xfId="20550" xr:uid="{00000000-0005-0000-0000-0000665A0000}"/>
    <cellStyle name="Normal 2 3 5 3 4 3" xfId="6935" xr:uid="{00000000-0005-0000-0000-0000675A0000}"/>
    <cellStyle name="Normal 2 3 5 3 4 3 2" xfId="15081" xr:uid="{00000000-0005-0000-0000-0000685A0000}"/>
    <cellStyle name="Normal 2 3 5 3 4 3 2 2" xfId="31377" xr:uid="{00000000-0005-0000-0000-0000695A0000}"/>
    <cellStyle name="Normal 2 3 5 3 4 3 3" xfId="23231" xr:uid="{00000000-0005-0000-0000-00006A5A0000}"/>
    <cellStyle name="Normal 2 3 5 3 4 4" xfId="9782" xr:uid="{00000000-0005-0000-0000-00006B5A0000}"/>
    <cellStyle name="Normal 2 3 5 3 4 4 2" xfId="26078" xr:uid="{00000000-0005-0000-0000-00006C5A0000}"/>
    <cellStyle name="Normal 2 3 5 3 4 5" xfId="17932" xr:uid="{00000000-0005-0000-0000-00006D5A0000}"/>
    <cellStyle name="Normal 2 3 5 3 5" xfId="3036" xr:uid="{00000000-0005-0000-0000-00006E5A0000}"/>
    <cellStyle name="Normal 2 3 5 3 5 2" xfId="11182" xr:uid="{00000000-0005-0000-0000-00006F5A0000}"/>
    <cellStyle name="Normal 2 3 5 3 5 2 2" xfId="27478" xr:uid="{00000000-0005-0000-0000-0000705A0000}"/>
    <cellStyle name="Normal 2 3 5 3 5 3" xfId="19332" xr:uid="{00000000-0005-0000-0000-0000715A0000}"/>
    <cellStyle name="Normal 2 3 5 3 6" xfId="5525" xr:uid="{00000000-0005-0000-0000-0000725A0000}"/>
    <cellStyle name="Normal 2 3 5 3 6 2" xfId="13671" xr:uid="{00000000-0005-0000-0000-0000735A0000}"/>
    <cellStyle name="Normal 2 3 5 3 6 2 2" xfId="29967" xr:uid="{00000000-0005-0000-0000-0000745A0000}"/>
    <cellStyle name="Normal 2 3 5 3 6 3" xfId="21821" xr:uid="{00000000-0005-0000-0000-0000755A0000}"/>
    <cellStyle name="Normal 2 3 5 3 7" xfId="8372" xr:uid="{00000000-0005-0000-0000-0000765A0000}"/>
    <cellStyle name="Normal 2 3 5 3 7 2" xfId="24668" xr:uid="{00000000-0005-0000-0000-0000775A0000}"/>
    <cellStyle name="Normal 2 3 5 3 8" xfId="16522" xr:uid="{00000000-0005-0000-0000-0000785A0000}"/>
    <cellStyle name="Normal 2 3 5 4" xfId="308" xr:uid="{00000000-0005-0000-0000-0000795A0000}"/>
    <cellStyle name="Normal 2 3 5 4 2" xfId="652" xr:uid="{00000000-0005-0000-0000-00007A5A0000}"/>
    <cellStyle name="Normal 2 3 5 4 2 2" xfId="1358" xr:uid="{00000000-0005-0000-0000-00007B5A0000}"/>
    <cellStyle name="Normal 2 3 5 4 2 2 2" xfId="2768" xr:uid="{00000000-0005-0000-0000-00007C5A0000}"/>
    <cellStyle name="Normal 2 3 5 4 2 2 2 2" xfId="5233" xr:uid="{00000000-0005-0000-0000-00007D5A0000}"/>
    <cellStyle name="Normal 2 3 5 4 2 2 2 2 2" xfId="13379" xr:uid="{00000000-0005-0000-0000-00007E5A0000}"/>
    <cellStyle name="Normal 2 3 5 4 2 2 2 2 2 2" xfId="29675" xr:uid="{00000000-0005-0000-0000-00007F5A0000}"/>
    <cellStyle name="Normal 2 3 5 4 2 2 2 2 3" xfId="21529" xr:uid="{00000000-0005-0000-0000-0000805A0000}"/>
    <cellStyle name="Normal 2 3 5 4 2 2 2 3" xfId="8067" xr:uid="{00000000-0005-0000-0000-0000815A0000}"/>
    <cellStyle name="Normal 2 3 5 4 2 2 2 3 2" xfId="16213" xr:uid="{00000000-0005-0000-0000-0000825A0000}"/>
    <cellStyle name="Normal 2 3 5 4 2 2 2 3 2 2" xfId="32509" xr:uid="{00000000-0005-0000-0000-0000835A0000}"/>
    <cellStyle name="Normal 2 3 5 4 2 2 2 3 3" xfId="24363" xr:uid="{00000000-0005-0000-0000-0000845A0000}"/>
    <cellStyle name="Normal 2 3 5 4 2 2 2 4" xfId="10914" xr:uid="{00000000-0005-0000-0000-0000855A0000}"/>
    <cellStyle name="Normal 2 3 5 4 2 2 2 4 2" xfId="27210" xr:uid="{00000000-0005-0000-0000-0000865A0000}"/>
    <cellStyle name="Normal 2 3 5 4 2 2 2 5" xfId="19064" xr:uid="{00000000-0005-0000-0000-0000875A0000}"/>
    <cellStyle name="Normal 2 3 5 4 2 2 3" xfId="4015" xr:uid="{00000000-0005-0000-0000-0000885A0000}"/>
    <cellStyle name="Normal 2 3 5 4 2 2 3 2" xfId="12161" xr:uid="{00000000-0005-0000-0000-0000895A0000}"/>
    <cellStyle name="Normal 2 3 5 4 2 2 3 2 2" xfId="28457" xr:uid="{00000000-0005-0000-0000-00008A5A0000}"/>
    <cellStyle name="Normal 2 3 5 4 2 2 3 3" xfId="20311" xr:uid="{00000000-0005-0000-0000-00008B5A0000}"/>
    <cellStyle name="Normal 2 3 5 4 2 2 4" xfId="6657" xr:uid="{00000000-0005-0000-0000-00008C5A0000}"/>
    <cellStyle name="Normal 2 3 5 4 2 2 4 2" xfId="14803" xr:uid="{00000000-0005-0000-0000-00008D5A0000}"/>
    <cellStyle name="Normal 2 3 5 4 2 2 4 2 2" xfId="31099" xr:uid="{00000000-0005-0000-0000-00008E5A0000}"/>
    <cellStyle name="Normal 2 3 5 4 2 2 4 3" xfId="22953" xr:uid="{00000000-0005-0000-0000-00008F5A0000}"/>
    <cellStyle name="Normal 2 3 5 4 2 2 5" xfId="9504" xr:uid="{00000000-0005-0000-0000-0000905A0000}"/>
    <cellStyle name="Normal 2 3 5 4 2 2 5 2" xfId="25800" xr:uid="{00000000-0005-0000-0000-0000915A0000}"/>
    <cellStyle name="Normal 2 3 5 4 2 2 6" xfId="17654" xr:uid="{00000000-0005-0000-0000-0000925A0000}"/>
    <cellStyle name="Normal 2 3 5 4 2 3" xfId="2063" xr:uid="{00000000-0005-0000-0000-0000935A0000}"/>
    <cellStyle name="Normal 2 3 5 4 2 3 2" xfId="4624" xr:uid="{00000000-0005-0000-0000-0000945A0000}"/>
    <cellStyle name="Normal 2 3 5 4 2 3 2 2" xfId="12770" xr:uid="{00000000-0005-0000-0000-0000955A0000}"/>
    <cellStyle name="Normal 2 3 5 4 2 3 2 2 2" xfId="29066" xr:uid="{00000000-0005-0000-0000-0000965A0000}"/>
    <cellStyle name="Normal 2 3 5 4 2 3 2 3" xfId="20920" xr:uid="{00000000-0005-0000-0000-0000975A0000}"/>
    <cellStyle name="Normal 2 3 5 4 2 3 3" xfId="7362" xr:uid="{00000000-0005-0000-0000-0000985A0000}"/>
    <cellStyle name="Normal 2 3 5 4 2 3 3 2" xfId="15508" xr:uid="{00000000-0005-0000-0000-0000995A0000}"/>
    <cellStyle name="Normal 2 3 5 4 2 3 3 2 2" xfId="31804" xr:uid="{00000000-0005-0000-0000-00009A5A0000}"/>
    <cellStyle name="Normal 2 3 5 4 2 3 3 3" xfId="23658" xr:uid="{00000000-0005-0000-0000-00009B5A0000}"/>
    <cellStyle name="Normal 2 3 5 4 2 3 4" xfId="10209" xr:uid="{00000000-0005-0000-0000-00009C5A0000}"/>
    <cellStyle name="Normal 2 3 5 4 2 3 4 2" xfId="26505" xr:uid="{00000000-0005-0000-0000-00009D5A0000}"/>
    <cellStyle name="Normal 2 3 5 4 2 3 5" xfId="18359" xr:uid="{00000000-0005-0000-0000-00009E5A0000}"/>
    <cellStyle name="Normal 2 3 5 4 2 4" xfId="3406" xr:uid="{00000000-0005-0000-0000-00009F5A0000}"/>
    <cellStyle name="Normal 2 3 5 4 2 4 2" xfId="11552" xr:uid="{00000000-0005-0000-0000-0000A05A0000}"/>
    <cellStyle name="Normal 2 3 5 4 2 4 2 2" xfId="27848" xr:uid="{00000000-0005-0000-0000-0000A15A0000}"/>
    <cellStyle name="Normal 2 3 5 4 2 4 3" xfId="19702" xr:uid="{00000000-0005-0000-0000-0000A25A0000}"/>
    <cellStyle name="Normal 2 3 5 4 2 5" xfId="5952" xr:uid="{00000000-0005-0000-0000-0000A35A0000}"/>
    <cellStyle name="Normal 2 3 5 4 2 5 2" xfId="14098" xr:uid="{00000000-0005-0000-0000-0000A45A0000}"/>
    <cellStyle name="Normal 2 3 5 4 2 5 2 2" xfId="30394" xr:uid="{00000000-0005-0000-0000-0000A55A0000}"/>
    <cellStyle name="Normal 2 3 5 4 2 5 3" xfId="22248" xr:uid="{00000000-0005-0000-0000-0000A65A0000}"/>
    <cellStyle name="Normal 2 3 5 4 2 6" xfId="8799" xr:uid="{00000000-0005-0000-0000-0000A75A0000}"/>
    <cellStyle name="Normal 2 3 5 4 2 6 2" xfId="25095" xr:uid="{00000000-0005-0000-0000-0000A85A0000}"/>
    <cellStyle name="Normal 2 3 5 4 2 7" xfId="16949" xr:uid="{00000000-0005-0000-0000-0000A95A0000}"/>
    <cellStyle name="Normal 2 3 5 4 3" xfId="1014" xr:uid="{00000000-0005-0000-0000-0000AA5A0000}"/>
    <cellStyle name="Normal 2 3 5 4 3 2" xfId="2424" xr:uid="{00000000-0005-0000-0000-0000AB5A0000}"/>
    <cellStyle name="Normal 2 3 5 4 3 2 2" xfId="4937" xr:uid="{00000000-0005-0000-0000-0000AC5A0000}"/>
    <cellStyle name="Normal 2 3 5 4 3 2 2 2" xfId="13083" xr:uid="{00000000-0005-0000-0000-0000AD5A0000}"/>
    <cellStyle name="Normal 2 3 5 4 3 2 2 2 2" xfId="29379" xr:uid="{00000000-0005-0000-0000-0000AE5A0000}"/>
    <cellStyle name="Normal 2 3 5 4 3 2 2 3" xfId="21233" xr:uid="{00000000-0005-0000-0000-0000AF5A0000}"/>
    <cellStyle name="Normal 2 3 5 4 3 2 3" xfId="7723" xr:uid="{00000000-0005-0000-0000-0000B05A0000}"/>
    <cellStyle name="Normal 2 3 5 4 3 2 3 2" xfId="15869" xr:uid="{00000000-0005-0000-0000-0000B15A0000}"/>
    <cellStyle name="Normal 2 3 5 4 3 2 3 2 2" xfId="32165" xr:uid="{00000000-0005-0000-0000-0000B25A0000}"/>
    <cellStyle name="Normal 2 3 5 4 3 2 3 3" xfId="24019" xr:uid="{00000000-0005-0000-0000-0000B35A0000}"/>
    <cellStyle name="Normal 2 3 5 4 3 2 4" xfId="10570" xr:uid="{00000000-0005-0000-0000-0000B45A0000}"/>
    <cellStyle name="Normal 2 3 5 4 3 2 4 2" xfId="26866" xr:uid="{00000000-0005-0000-0000-0000B55A0000}"/>
    <cellStyle name="Normal 2 3 5 4 3 2 5" xfId="18720" xr:uid="{00000000-0005-0000-0000-0000B65A0000}"/>
    <cellStyle name="Normal 2 3 5 4 3 3" xfId="3719" xr:uid="{00000000-0005-0000-0000-0000B75A0000}"/>
    <cellStyle name="Normal 2 3 5 4 3 3 2" xfId="11865" xr:uid="{00000000-0005-0000-0000-0000B85A0000}"/>
    <cellStyle name="Normal 2 3 5 4 3 3 2 2" xfId="28161" xr:uid="{00000000-0005-0000-0000-0000B95A0000}"/>
    <cellStyle name="Normal 2 3 5 4 3 3 3" xfId="20015" xr:uid="{00000000-0005-0000-0000-0000BA5A0000}"/>
    <cellStyle name="Normal 2 3 5 4 3 4" xfId="6313" xr:uid="{00000000-0005-0000-0000-0000BB5A0000}"/>
    <cellStyle name="Normal 2 3 5 4 3 4 2" xfId="14459" xr:uid="{00000000-0005-0000-0000-0000BC5A0000}"/>
    <cellStyle name="Normal 2 3 5 4 3 4 2 2" xfId="30755" xr:uid="{00000000-0005-0000-0000-0000BD5A0000}"/>
    <cellStyle name="Normal 2 3 5 4 3 4 3" xfId="22609" xr:uid="{00000000-0005-0000-0000-0000BE5A0000}"/>
    <cellStyle name="Normal 2 3 5 4 3 5" xfId="9160" xr:uid="{00000000-0005-0000-0000-0000BF5A0000}"/>
    <cellStyle name="Normal 2 3 5 4 3 5 2" xfId="25456" xr:uid="{00000000-0005-0000-0000-0000C05A0000}"/>
    <cellStyle name="Normal 2 3 5 4 3 6" xfId="17310" xr:uid="{00000000-0005-0000-0000-0000C15A0000}"/>
    <cellStyle name="Normal 2 3 5 4 4" xfId="1719" xr:uid="{00000000-0005-0000-0000-0000C25A0000}"/>
    <cellStyle name="Normal 2 3 5 4 4 2" xfId="4328" xr:uid="{00000000-0005-0000-0000-0000C35A0000}"/>
    <cellStyle name="Normal 2 3 5 4 4 2 2" xfId="12474" xr:uid="{00000000-0005-0000-0000-0000C45A0000}"/>
    <cellStyle name="Normal 2 3 5 4 4 2 2 2" xfId="28770" xr:uid="{00000000-0005-0000-0000-0000C55A0000}"/>
    <cellStyle name="Normal 2 3 5 4 4 2 3" xfId="20624" xr:uid="{00000000-0005-0000-0000-0000C65A0000}"/>
    <cellStyle name="Normal 2 3 5 4 4 3" xfId="7018" xr:uid="{00000000-0005-0000-0000-0000C75A0000}"/>
    <cellStyle name="Normal 2 3 5 4 4 3 2" xfId="15164" xr:uid="{00000000-0005-0000-0000-0000C85A0000}"/>
    <cellStyle name="Normal 2 3 5 4 4 3 2 2" xfId="31460" xr:uid="{00000000-0005-0000-0000-0000C95A0000}"/>
    <cellStyle name="Normal 2 3 5 4 4 3 3" xfId="23314" xr:uid="{00000000-0005-0000-0000-0000CA5A0000}"/>
    <cellStyle name="Normal 2 3 5 4 4 4" xfId="9865" xr:uid="{00000000-0005-0000-0000-0000CB5A0000}"/>
    <cellStyle name="Normal 2 3 5 4 4 4 2" xfId="26161" xr:uid="{00000000-0005-0000-0000-0000CC5A0000}"/>
    <cellStyle name="Normal 2 3 5 4 4 5" xfId="18015" xr:uid="{00000000-0005-0000-0000-0000CD5A0000}"/>
    <cellStyle name="Normal 2 3 5 4 5" xfId="3110" xr:uid="{00000000-0005-0000-0000-0000CE5A0000}"/>
    <cellStyle name="Normal 2 3 5 4 5 2" xfId="11256" xr:uid="{00000000-0005-0000-0000-0000CF5A0000}"/>
    <cellStyle name="Normal 2 3 5 4 5 2 2" xfId="27552" xr:uid="{00000000-0005-0000-0000-0000D05A0000}"/>
    <cellStyle name="Normal 2 3 5 4 5 3" xfId="19406" xr:uid="{00000000-0005-0000-0000-0000D15A0000}"/>
    <cellStyle name="Normal 2 3 5 4 6" xfId="5608" xr:uid="{00000000-0005-0000-0000-0000D25A0000}"/>
    <cellStyle name="Normal 2 3 5 4 6 2" xfId="13754" xr:uid="{00000000-0005-0000-0000-0000D35A0000}"/>
    <cellStyle name="Normal 2 3 5 4 6 2 2" xfId="30050" xr:uid="{00000000-0005-0000-0000-0000D45A0000}"/>
    <cellStyle name="Normal 2 3 5 4 6 3" xfId="21904" xr:uid="{00000000-0005-0000-0000-0000D55A0000}"/>
    <cellStyle name="Normal 2 3 5 4 7" xfId="8455" xr:uid="{00000000-0005-0000-0000-0000D65A0000}"/>
    <cellStyle name="Normal 2 3 5 4 7 2" xfId="24751" xr:uid="{00000000-0005-0000-0000-0000D75A0000}"/>
    <cellStyle name="Normal 2 3 5 4 8" xfId="16605" xr:uid="{00000000-0005-0000-0000-0000D85A0000}"/>
    <cellStyle name="Normal 2 3 5 5" xfId="398" xr:uid="{00000000-0005-0000-0000-0000D95A0000}"/>
    <cellStyle name="Normal 2 3 5 5 2" xfId="1104" xr:uid="{00000000-0005-0000-0000-0000DA5A0000}"/>
    <cellStyle name="Normal 2 3 5 5 2 2" xfId="2514" xr:uid="{00000000-0005-0000-0000-0000DB5A0000}"/>
    <cellStyle name="Normal 2 3 5 5 2 2 2" xfId="5011" xr:uid="{00000000-0005-0000-0000-0000DC5A0000}"/>
    <cellStyle name="Normal 2 3 5 5 2 2 2 2" xfId="13157" xr:uid="{00000000-0005-0000-0000-0000DD5A0000}"/>
    <cellStyle name="Normal 2 3 5 5 2 2 2 2 2" xfId="29453" xr:uid="{00000000-0005-0000-0000-0000DE5A0000}"/>
    <cellStyle name="Normal 2 3 5 5 2 2 2 3" xfId="21307" xr:uid="{00000000-0005-0000-0000-0000DF5A0000}"/>
    <cellStyle name="Normal 2 3 5 5 2 2 3" xfId="7813" xr:uid="{00000000-0005-0000-0000-0000E05A0000}"/>
    <cellStyle name="Normal 2 3 5 5 2 2 3 2" xfId="15959" xr:uid="{00000000-0005-0000-0000-0000E15A0000}"/>
    <cellStyle name="Normal 2 3 5 5 2 2 3 2 2" xfId="32255" xr:uid="{00000000-0005-0000-0000-0000E25A0000}"/>
    <cellStyle name="Normal 2 3 5 5 2 2 3 3" xfId="24109" xr:uid="{00000000-0005-0000-0000-0000E35A0000}"/>
    <cellStyle name="Normal 2 3 5 5 2 2 4" xfId="10660" xr:uid="{00000000-0005-0000-0000-0000E45A0000}"/>
    <cellStyle name="Normal 2 3 5 5 2 2 4 2" xfId="26956" xr:uid="{00000000-0005-0000-0000-0000E55A0000}"/>
    <cellStyle name="Normal 2 3 5 5 2 2 5" xfId="18810" xr:uid="{00000000-0005-0000-0000-0000E65A0000}"/>
    <cellStyle name="Normal 2 3 5 5 2 3" xfId="3793" xr:uid="{00000000-0005-0000-0000-0000E75A0000}"/>
    <cellStyle name="Normal 2 3 5 5 2 3 2" xfId="11939" xr:uid="{00000000-0005-0000-0000-0000E85A0000}"/>
    <cellStyle name="Normal 2 3 5 5 2 3 2 2" xfId="28235" xr:uid="{00000000-0005-0000-0000-0000E95A0000}"/>
    <cellStyle name="Normal 2 3 5 5 2 3 3" xfId="20089" xr:uid="{00000000-0005-0000-0000-0000EA5A0000}"/>
    <cellStyle name="Normal 2 3 5 5 2 4" xfId="6403" xr:uid="{00000000-0005-0000-0000-0000EB5A0000}"/>
    <cellStyle name="Normal 2 3 5 5 2 4 2" xfId="14549" xr:uid="{00000000-0005-0000-0000-0000EC5A0000}"/>
    <cellStyle name="Normal 2 3 5 5 2 4 2 2" xfId="30845" xr:uid="{00000000-0005-0000-0000-0000ED5A0000}"/>
    <cellStyle name="Normal 2 3 5 5 2 4 3" xfId="22699" xr:uid="{00000000-0005-0000-0000-0000EE5A0000}"/>
    <cellStyle name="Normal 2 3 5 5 2 5" xfId="9250" xr:uid="{00000000-0005-0000-0000-0000EF5A0000}"/>
    <cellStyle name="Normal 2 3 5 5 2 5 2" xfId="25546" xr:uid="{00000000-0005-0000-0000-0000F05A0000}"/>
    <cellStyle name="Normal 2 3 5 5 2 6" xfId="17400" xr:uid="{00000000-0005-0000-0000-0000F15A0000}"/>
    <cellStyle name="Normal 2 3 5 5 3" xfId="1809" xr:uid="{00000000-0005-0000-0000-0000F25A0000}"/>
    <cellStyle name="Normal 2 3 5 5 3 2" xfId="4402" xr:uid="{00000000-0005-0000-0000-0000F35A0000}"/>
    <cellStyle name="Normal 2 3 5 5 3 2 2" xfId="12548" xr:uid="{00000000-0005-0000-0000-0000F45A0000}"/>
    <cellStyle name="Normal 2 3 5 5 3 2 2 2" xfId="28844" xr:uid="{00000000-0005-0000-0000-0000F55A0000}"/>
    <cellStyle name="Normal 2 3 5 5 3 2 3" xfId="20698" xr:uid="{00000000-0005-0000-0000-0000F65A0000}"/>
    <cellStyle name="Normal 2 3 5 5 3 3" xfId="7108" xr:uid="{00000000-0005-0000-0000-0000F75A0000}"/>
    <cellStyle name="Normal 2 3 5 5 3 3 2" xfId="15254" xr:uid="{00000000-0005-0000-0000-0000F85A0000}"/>
    <cellStyle name="Normal 2 3 5 5 3 3 2 2" xfId="31550" xr:uid="{00000000-0005-0000-0000-0000F95A0000}"/>
    <cellStyle name="Normal 2 3 5 5 3 3 3" xfId="23404" xr:uid="{00000000-0005-0000-0000-0000FA5A0000}"/>
    <cellStyle name="Normal 2 3 5 5 3 4" xfId="9955" xr:uid="{00000000-0005-0000-0000-0000FB5A0000}"/>
    <cellStyle name="Normal 2 3 5 5 3 4 2" xfId="26251" xr:uid="{00000000-0005-0000-0000-0000FC5A0000}"/>
    <cellStyle name="Normal 2 3 5 5 3 5" xfId="18105" xr:uid="{00000000-0005-0000-0000-0000FD5A0000}"/>
    <cellStyle name="Normal 2 3 5 5 4" xfId="3184" xr:uid="{00000000-0005-0000-0000-0000FE5A0000}"/>
    <cellStyle name="Normal 2 3 5 5 4 2" xfId="11330" xr:uid="{00000000-0005-0000-0000-0000FF5A0000}"/>
    <cellStyle name="Normal 2 3 5 5 4 2 2" xfId="27626" xr:uid="{00000000-0005-0000-0000-0000005B0000}"/>
    <cellStyle name="Normal 2 3 5 5 4 3" xfId="19480" xr:uid="{00000000-0005-0000-0000-0000015B0000}"/>
    <cellStyle name="Normal 2 3 5 5 5" xfId="5698" xr:uid="{00000000-0005-0000-0000-0000025B0000}"/>
    <cellStyle name="Normal 2 3 5 5 5 2" xfId="13844" xr:uid="{00000000-0005-0000-0000-0000035B0000}"/>
    <cellStyle name="Normal 2 3 5 5 5 2 2" xfId="30140" xr:uid="{00000000-0005-0000-0000-0000045B0000}"/>
    <cellStyle name="Normal 2 3 5 5 5 3" xfId="21994" xr:uid="{00000000-0005-0000-0000-0000055B0000}"/>
    <cellStyle name="Normal 2 3 5 5 6" xfId="8545" xr:uid="{00000000-0005-0000-0000-0000065B0000}"/>
    <cellStyle name="Normal 2 3 5 5 6 2" xfId="24841" xr:uid="{00000000-0005-0000-0000-0000075B0000}"/>
    <cellStyle name="Normal 2 3 5 5 7" xfId="16695" xr:uid="{00000000-0005-0000-0000-0000085B0000}"/>
    <cellStyle name="Normal 2 3 5 6" xfId="760" xr:uid="{00000000-0005-0000-0000-0000095B0000}"/>
    <cellStyle name="Normal 2 3 5 6 2" xfId="2170" xr:uid="{00000000-0005-0000-0000-00000A5B0000}"/>
    <cellStyle name="Normal 2 3 5 6 2 2" xfId="4715" xr:uid="{00000000-0005-0000-0000-00000B5B0000}"/>
    <cellStyle name="Normal 2 3 5 6 2 2 2" xfId="12861" xr:uid="{00000000-0005-0000-0000-00000C5B0000}"/>
    <cellStyle name="Normal 2 3 5 6 2 2 2 2" xfId="29157" xr:uid="{00000000-0005-0000-0000-00000D5B0000}"/>
    <cellStyle name="Normal 2 3 5 6 2 2 3" xfId="21011" xr:uid="{00000000-0005-0000-0000-00000E5B0000}"/>
    <cellStyle name="Normal 2 3 5 6 2 3" xfId="7469" xr:uid="{00000000-0005-0000-0000-00000F5B0000}"/>
    <cellStyle name="Normal 2 3 5 6 2 3 2" xfId="15615" xr:uid="{00000000-0005-0000-0000-0000105B0000}"/>
    <cellStyle name="Normal 2 3 5 6 2 3 2 2" xfId="31911" xr:uid="{00000000-0005-0000-0000-0000115B0000}"/>
    <cellStyle name="Normal 2 3 5 6 2 3 3" xfId="23765" xr:uid="{00000000-0005-0000-0000-0000125B0000}"/>
    <cellStyle name="Normal 2 3 5 6 2 4" xfId="10316" xr:uid="{00000000-0005-0000-0000-0000135B0000}"/>
    <cellStyle name="Normal 2 3 5 6 2 4 2" xfId="26612" xr:uid="{00000000-0005-0000-0000-0000145B0000}"/>
    <cellStyle name="Normal 2 3 5 6 2 5" xfId="18466" xr:uid="{00000000-0005-0000-0000-0000155B0000}"/>
    <cellStyle name="Normal 2 3 5 6 3" xfId="3497" xr:uid="{00000000-0005-0000-0000-0000165B0000}"/>
    <cellStyle name="Normal 2 3 5 6 3 2" xfId="11643" xr:uid="{00000000-0005-0000-0000-0000175B0000}"/>
    <cellStyle name="Normal 2 3 5 6 3 2 2" xfId="27939" xr:uid="{00000000-0005-0000-0000-0000185B0000}"/>
    <cellStyle name="Normal 2 3 5 6 3 3" xfId="19793" xr:uid="{00000000-0005-0000-0000-0000195B0000}"/>
    <cellStyle name="Normal 2 3 5 6 4" xfId="6059" xr:uid="{00000000-0005-0000-0000-00001A5B0000}"/>
    <cellStyle name="Normal 2 3 5 6 4 2" xfId="14205" xr:uid="{00000000-0005-0000-0000-00001B5B0000}"/>
    <cellStyle name="Normal 2 3 5 6 4 2 2" xfId="30501" xr:uid="{00000000-0005-0000-0000-00001C5B0000}"/>
    <cellStyle name="Normal 2 3 5 6 4 3" xfId="22355" xr:uid="{00000000-0005-0000-0000-00001D5B0000}"/>
    <cellStyle name="Normal 2 3 5 6 5" xfId="8906" xr:uid="{00000000-0005-0000-0000-00001E5B0000}"/>
    <cellStyle name="Normal 2 3 5 6 5 2" xfId="25202" xr:uid="{00000000-0005-0000-0000-00001F5B0000}"/>
    <cellStyle name="Normal 2 3 5 6 6" xfId="17056" xr:uid="{00000000-0005-0000-0000-0000205B0000}"/>
    <cellStyle name="Normal 2 3 5 7" xfId="1465" xr:uid="{00000000-0005-0000-0000-0000215B0000}"/>
    <cellStyle name="Normal 2 3 5 7 2" xfId="4106" xr:uid="{00000000-0005-0000-0000-0000225B0000}"/>
    <cellStyle name="Normal 2 3 5 7 2 2" xfId="12252" xr:uid="{00000000-0005-0000-0000-0000235B0000}"/>
    <cellStyle name="Normal 2 3 5 7 2 2 2" xfId="28548" xr:uid="{00000000-0005-0000-0000-0000245B0000}"/>
    <cellStyle name="Normal 2 3 5 7 2 3" xfId="20402" xr:uid="{00000000-0005-0000-0000-0000255B0000}"/>
    <cellStyle name="Normal 2 3 5 7 3" xfId="6764" xr:uid="{00000000-0005-0000-0000-0000265B0000}"/>
    <cellStyle name="Normal 2 3 5 7 3 2" xfId="14910" xr:uid="{00000000-0005-0000-0000-0000275B0000}"/>
    <cellStyle name="Normal 2 3 5 7 3 2 2" xfId="31206" xr:uid="{00000000-0005-0000-0000-0000285B0000}"/>
    <cellStyle name="Normal 2 3 5 7 3 3" xfId="23060" xr:uid="{00000000-0005-0000-0000-0000295B0000}"/>
    <cellStyle name="Normal 2 3 5 7 4" xfId="9611" xr:uid="{00000000-0005-0000-0000-00002A5B0000}"/>
    <cellStyle name="Normal 2 3 5 7 4 2" xfId="25907" xr:uid="{00000000-0005-0000-0000-00002B5B0000}"/>
    <cellStyle name="Normal 2 3 5 7 5" xfId="17761" xr:uid="{00000000-0005-0000-0000-00002C5B0000}"/>
    <cellStyle name="Normal 2 3 5 8" xfId="2888" xr:uid="{00000000-0005-0000-0000-00002D5B0000}"/>
    <cellStyle name="Normal 2 3 5 8 2" xfId="11034" xr:uid="{00000000-0005-0000-0000-00002E5B0000}"/>
    <cellStyle name="Normal 2 3 5 8 2 2" xfId="27330" xr:uid="{00000000-0005-0000-0000-00002F5B0000}"/>
    <cellStyle name="Normal 2 3 5 8 3" xfId="19184" xr:uid="{00000000-0005-0000-0000-0000305B0000}"/>
    <cellStyle name="Normal 2 3 5 9" xfId="5354" xr:uid="{00000000-0005-0000-0000-0000315B0000}"/>
    <cellStyle name="Normal 2 3 5 9 2" xfId="13500" xr:uid="{00000000-0005-0000-0000-0000325B0000}"/>
    <cellStyle name="Normal 2 3 5 9 2 2" xfId="29796" xr:uid="{00000000-0005-0000-0000-0000335B0000}"/>
    <cellStyle name="Normal 2 3 5 9 3" xfId="21650" xr:uid="{00000000-0005-0000-0000-0000345B0000}"/>
    <cellStyle name="Normal 2 3 6" xfId="100" xr:uid="{00000000-0005-0000-0000-0000355B0000}"/>
    <cellStyle name="Normal 2 3 6 2" xfId="444" xr:uid="{00000000-0005-0000-0000-0000365B0000}"/>
    <cellStyle name="Normal 2 3 6 2 2" xfId="1150" xr:uid="{00000000-0005-0000-0000-0000375B0000}"/>
    <cellStyle name="Normal 2 3 6 2 2 2" xfId="2560" xr:uid="{00000000-0005-0000-0000-0000385B0000}"/>
    <cellStyle name="Normal 2 3 6 2 2 2 2" xfId="5049" xr:uid="{00000000-0005-0000-0000-0000395B0000}"/>
    <cellStyle name="Normal 2 3 6 2 2 2 2 2" xfId="13195" xr:uid="{00000000-0005-0000-0000-00003A5B0000}"/>
    <cellStyle name="Normal 2 3 6 2 2 2 2 2 2" xfId="29491" xr:uid="{00000000-0005-0000-0000-00003B5B0000}"/>
    <cellStyle name="Normal 2 3 6 2 2 2 2 3" xfId="21345" xr:uid="{00000000-0005-0000-0000-00003C5B0000}"/>
    <cellStyle name="Normal 2 3 6 2 2 2 3" xfId="7859" xr:uid="{00000000-0005-0000-0000-00003D5B0000}"/>
    <cellStyle name="Normal 2 3 6 2 2 2 3 2" xfId="16005" xr:uid="{00000000-0005-0000-0000-00003E5B0000}"/>
    <cellStyle name="Normal 2 3 6 2 2 2 3 2 2" xfId="32301" xr:uid="{00000000-0005-0000-0000-00003F5B0000}"/>
    <cellStyle name="Normal 2 3 6 2 2 2 3 3" xfId="24155" xr:uid="{00000000-0005-0000-0000-0000405B0000}"/>
    <cellStyle name="Normal 2 3 6 2 2 2 4" xfId="10706" xr:uid="{00000000-0005-0000-0000-0000415B0000}"/>
    <cellStyle name="Normal 2 3 6 2 2 2 4 2" xfId="27002" xr:uid="{00000000-0005-0000-0000-0000425B0000}"/>
    <cellStyle name="Normal 2 3 6 2 2 2 5" xfId="18856" xr:uid="{00000000-0005-0000-0000-0000435B0000}"/>
    <cellStyle name="Normal 2 3 6 2 2 3" xfId="3831" xr:uid="{00000000-0005-0000-0000-0000445B0000}"/>
    <cellStyle name="Normal 2 3 6 2 2 3 2" xfId="11977" xr:uid="{00000000-0005-0000-0000-0000455B0000}"/>
    <cellStyle name="Normal 2 3 6 2 2 3 2 2" xfId="28273" xr:uid="{00000000-0005-0000-0000-0000465B0000}"/>
    <cellStyle name="Normal 2 3 6 2 2 3 3" xfId="20127" xr:uid="{00000000-0005-0000-0000-0000475B0000}"/>
    <cellStyle name="Normal 2 3 6 2 2 4" xfId="6449" xr:uid="{00000000-0005-0000-0000-0000485B0000}"/>
    <cellStyle name="Normal 2 3 6 2 2 4 2" xfId="14595" xr:uid="{00000000-0005-0000-0000-0000495B0000}"/>
    <cellStyle name="Normal 2 3 6 2 2 4 2 2" xfId="30891" xr:uid="{00000000-0005-0000-0000-00004A5B0000}"/>
    <cellStyle name="Normal 2 3 6 2 2 4 3" xfId="22745" xr:uid="{00000000-0005-0000-0000-00004B5B0000}"/>
    <cellStyle name="Normal 2 3 6 2 2 5" xfId="9296" xr:uid="{00000000-0005-0000-0000-00004C5B0000}"/>
    <cellStyle name="Normal 2 3 6 2 2 5 2" xfId="25592" xr:uid="{00000000-0005-0000-0000-00004D5B0000}"/>
    <cellStyle name="Normal 2 3 6 2 2 6" xfId="17446" xr:uid="{00000000-0005-0000-0000-00004E5B0000}"/>
    <cellStyle name="Normal 2 3 6 2 3" xfId="1855" xr:uid="{00000000-0005-0000-0000-00004F5B0000}"/>
    <cellStyle name="Normal 2 3 6 2 3 2" xfId="4440" xr:uid="{00000000-0005-0000-0000-0000505B0000}"/>
    <cellStyle name="Normal 2 3 6 2 3 2 2" xfId="12586" xr:uid="{00000000-0005-0000-0000-0000515B0000}"/>
    <cellStyle name="Normal 2 3 6 2 3 2 2 2" xfId="28882" xr:uid="{00000000-0005-0000-0000-0000525B0000}"/>
    <cellStyle name="Normal 2 3 6 2 3 2 3" xfId="20736" xr:uid="{00000000-0005-0000-0000-0000535B0000}"/>
    <cellStyle name="Normal 2 3 6 2 3 3" xfId="7154" xr:uid="{00000000-0005-0000-0000-0000545B0000}"/>
    <cellStyle name="Normal 2 3 6 2 3 3 2" xfId="15300" xr:uid="{00000000-0005-0000-0000-0000555B0000}"/>
    <cellStyle name="Normal 2 3 6 2 3 3 2 2" xfId="31596" xr:uid="{00000000-0005-0000-0000-0000565B0000}"/>
    <cellStyle name="Normal 2 3 6 2 3 3 3" xfId="23450" xr:uid="{00000000-0005-0000-0000-0000575B0000}"/>
    <cellStyle name="Normal 2 3 6 2 3 4" xfId="10001" xr:uid="{00000000-0005-0000-0000-0000585B0000}"/>
    <cellStyle name="Normal 2 3 6 2 3 4 2" xfId="26297" xr:uid="{00000000-0005-0000-0000-0000595B0000}"/>
    <cellStyle name="Normal 2 3 6 2 3 5" xfId="18151" xr:uid="{00000000-0005-0000-0000-00005A5B0000}"/>
    <cellStyle name="Normal 2 3 6 2 4" xfId="3222" xr:uid="{00000000-0005-0000-0000-00005B5B0000}"/>
    <cellStyle name="Normal 2 3 6 2 4 2" xfId="11368" xr:uid="{00000000-0005-0000-0000-00005C5B0000}"/>
    <cellStyle name="Normal 2 3 6 2 4 2 2" xfId="27664" xr:uid="{00000000-0005-0000-0000-00005D5B0000}"/>
    <cellStyle name="Normal 2 3 6 2 4 3" xfId="19518" xr:uid="{00000000-0005-0000-0000-00005E5B0000}"/>
    <cellStyle name="Normal 2 3 6 2 5" xfId="5744" xr:uid="{00000000-0005-0000-0000-00005F5B0000}"/>
    <cellStyle name="Normal 2 3 6 2 5 2" xfId="13890" xr:uid="{00000000-0005-0000-0000-0000605B0000}"/>
    <cellStyle name="Normal 2 3 6 2 5 2 2" xfId="30186" xr:uid="{00000000-0005-0000-0000-0000615B0000}"/>
    <cellStyle name="Normal 2 3 6 2 5 3" xfId="22040" xr:uid="{00000000-0005-0000-0000-0000625B0000}"/>
    <cellStyle name="Normal 2 3 6 2 6" xfId="8591" xr:uid="{00000000-0005-0000-0000-0000635B0000}"/>
    <cellStyle name="Normal 2 3 6 2 6 2" xfId="24887" xr:uid="{00000000-0005-0000-0000-0000645B0000}"/>
    <cellStyle name="Normal 2 3 6 2 7" xfId="16741" xr:uid="{00000000-0005-0000-0000-0000655B0000}"/>
    <cellStyle name="Normal 2 3 6 3" xfId="806" xr:uid="{00000000-0005-0000-0000-0000665B0000}"/>
    <cellStyle name="Normal 2 3 6 3 2" xfId="2216" xr:uid="{00000000-0005-0000-0000-0000675B0000}"/>
    <cellStyle name="Normal 2 3 6 3 2 2" xfId="4753" xr:uid="{00000000-0005-0000-0000-0000685B0000}"/>
    <cellStyle name="Normal 2 3 6 3 2 2 2" xfId="12899" xr:uid="{00000000-0005-0000-0000-0000695B0000}"/>
    <cellStyle name="Normal 2 3 6 3 2 2 2 2" xfId="29195" xr:uid="{00000000-0005-0000-0000-00006A5B0000}"/>
    <cellStyle name="Normal 2 3 6 3 2 2 3" xfId="21049" xr:uid="{00000000-0005-0000-0000-00006B5B0000}"/>
    <cellStyle name="Normal 2 3 6 3 2 3" xfId="7515" xr:uid="{00000000-0005-0000-0000-00006C5B0000}"/>
    <cellStyle name="Normal 2 3 6 3 2 3 2" xfId="15661" xr:uid="{00000000-0005-0000-0000-00006D5B0000}"/>
    <cellStyle name="Normal 2 3 6 3 2 3 2 2" xfId="31957" xr:uid="{00000000-0005-0000-0000-00006E5B0000}"/>
    <cellStyle name="Normal 2 3 6 3 2 3 3" xfId="23811" xr:uid="{00000000-0005-0000-0000-00006F5B0000}"/>
    <cellStyle name="Normal 2 3 6 3 2 4" xfId="10362" xr:uid="{00000000-0005-0000-0000-0000705B0000}"/>
    <cellStyle name="Normal 2 3 6 3 2 4 2" xfId="26658" xr:uid="{00000000-0005-0000-0000-0000715B0000}"/>
    <cellStyle name="Normal 2 3 6 3 2 5" xfId="18512" xr:uid="{00000000-0005-0000-0000-0000725B0000}"/>
    <cellStyle name="Normal 2 3 6 3 3" xfId="3535" xr:uid="{00000000-0005-0000-0000-0000735B0000}"/>
    <cellStyle name="Normal 2 3 6 3 3 2" xfId="11681" xr:uid="{00000000-0005-0000-0000-0000745B0000}"/>
    <cellStyle name="Normal 2 3 6 3 3 2 2" xfId="27977" xr:uid="{00000000-0005-0000-0000-0000755B0000}"/>
    <cellStyle name="Normal 2 3 6 3 3 3" xfId="19831" xr:uid="{00000000-0005-0000-0000-0000765B0000}"/>
    <cellStyle name="Normal 2 3 6 3 4" xfId="6105" xr:uid="{00000000-0005-0000-0000-0000775B0000}"/>
    <cellStyle name="Normal 2 3 6 3 4 2" xfId="14251" xr:uid="{00000000-0005-0000-0000-0000785B0000}"/>
    <cellStyle name="Normal 2 3 6 3 4 2 2" xfId="30547" xr:uid="{00000000-0005-0000-0000-0000795B0000}"/>
    <cellStyle name="Normal 2 3 6 3 4 3" xfId="22401" xr:uid="{00000000-0005-0000-0000-00007A5B0000}"/>
    <cellStyle name="Normal 2 3 6 3 5" xfId="8952" xr:uid="{00000000-0005-0000-0000-00007B5B0000}"/>
    <cellStyle name="Normal 2 3 6 3 5 2" xfId="25248" xr:uid="{00000000-0005-0000-0000-00007C5B0000}"/>
    <cellStyle name="Normal 2 3 6 3 6" xfId="17102" xr:uid="{00000000-0005-0000-0000-00007D5B0000}"/>
    <cellStyle name="Normal 2 3 6 4" xfId="1511" xr:uid="{00000000-0005-0000-0000-00007E5B0000}"/>
    <cellStyle name="Normal 2 3 6 4 2" xfId="4144" xr:uid="{00000000-0005-0000-0000-00007F5B0000}"/>
    <cellStyle name="Normal 2 3 6 4 2 2" xfId="12290" xr:uid="{00000000-0005-0000-0000-0000805B0000}"/>
    <cellStyle name="Normal 2 3 6 4 2 2 2" xfId="28586" xr:uid="{00000000-0005-0000-0000-0000815B0000}"/>
    <cellStyle name="Normal 2 3 6 4 2 3" xfId="20440" xr:uid="{00000000-0005-0000-0000-0000825B0000}"/>
    <cellStyle name="Normal 2 3 6 4 3" xfId="6810" xr:uid="{00000000-0005-0000-0000-0000835B0000}"/>
    <cellStyle name="Normal 2 3 6 4 3 2" xfId="14956" xr:uid="{00000000-0005-0000-0000-0000845B0000}"/>
    <cellStyle name="Normal 2 3 6 4 3 2 2" xfId="31252" xr:uid="{00000000-0005-0000-0000-0000855B0000}"/>
    <cellStyle name="Normal 2 3 6 4 3 3" xfId="23106" xr:uid="{00000000-0005-0000-0000-0000865B0000}"/>
    <cellStyle name="Normal 2 3 6 4 4" xfId="9657" xr:uid="{00000000-0005-0000-0000-0000875B0000}"/>
    <cellStyle name="Normal 2 3 6 4 4 2" xfId="25953" xr:uid="{00000000-0005-0000-0000-0000885B0000}"/>
    <cellStyle name="Normal 2 3 6 4 5" xfId="17807" xr:uid="{00000000-0005-0000-0000-0000895B0000}"/>
    <cellStyle name="Normal 2 3 6 5" xfId="2926" xr:uid="{00000000-0005-0000-0000-00008A5B0000}"/>
    <cellStyle name="Normal 2 3 6 5 2" xfId="11072" xr:uid="{00000000-0005-0000-0000-00008B5B0000}"/>
    <cellStyle name="Normal 2 3 6 5 2 2" xfId="27368" xr:uid="{00000000-0005-0000-0000-00008C5B0000}"/>
    <cellStyle name="Normal 2 3 6 5 3" xfId="19222" xr:uid="{00000000-0005-0000-0000-00008D5B0000}"/>
    <cellStyle name="Normal 2 3 6 6" xfId="5400" xr:uid="{00000000-0005-0000-0000-00008E5B0000}"/>
    <cellStyle name="Normal 2 3 6 6 2" xfId="13546" xr:uid="{00000000-0005-0000-0000-00008F5B0000}"/>
    <cellStyle name="Normal 2 3 6 6 2 2" xfId="29842" xr:uid="{00000000-0005-0000-0000-0000905B0000}"/>
    <cellStyle name="Normal 2 3 6 6 3" xfId="21696" xr:uid="{00000000-0005-0000-0000-0000915B0000}"/>
    <cellStyle name="Normal 2 3 6 7" xfId="8247" xr:uid="{00000000-0005-0000-0000-0000925B0000}"/>
    <cellStyle name="Normal 2 3 6 7 2" xfId="24543" xr:uid="{00000000-0005-0000-0000-0000935B0000}"/>
    <cellStyle name="Normal 2 3 6 8" xfId="16397" xr:uid="{00000000-0005-0000-0000-0000945B0000}"/>
    <cellStyle name="Normal 2 3 7" xfId="189" xr:uid="{00000000-0005-0000-0000-0000955B0000}"/>
    <cellStyle name="Normal 2 3 7 2" xfId="533" xr:uid="{00000000-0005-0000-0000-0000965B0000}"/>
    <cellStyle name="Normal 2 3 7 2 2" xfId="1239" xr:uid="{00000000-0005-0000-0000-0000975B0000}"/>
    <cellStyle name="Normal 2 3 7 2 2 2" xfId="2649" xr:uid="{00000000-0005-0000-0000-0000985B0000}"/>
    <cellStyle name="Normal 2 3 7 2 2 2 2" xfId="5123" xr:uid="{00000000-0005-0000-0000-0000995B0000}"/>
    <cellStyle name="Normal 2 3 7 2 2 2 2 2" xfId="13269" xr:uid="{00000000-0005-0000-0000-00009A5B0000}"/>
    <cellStyle name="Normal 2 3 7 2 2 2 2 2 2" xfId="29565" xr:uid="{00000000-0005-0000-0000-00009B5B0000}"/>
    <cellStyle name="Normal 2 3 7 2 2 2 2 3" xfId="21419" xr:uid="{00000000-0005-0000-0000-00009C5B0000}"/>
    <cellStyle name="Normal 2 3 7 2 2 2 3" xfId="7948" xr:uid="{00000000-0005-0000-0000-00009D5B0000}"/>
    <cellStyle name="Normal 2 3 7 2 2 2 3 2" xfId="16094" xr:uid="{00000000-0005-0000-0000-00009E5B0000}"/>
    <cellStyle name="Normal 2 3 7 2 2 2 3 2 2" xfId="32390" xr:uid="{00000000-0005-0000-0000-00009F5B0000}"/>
    <cellStyle name="Normal 2 3 7 2 2 2 3 3" xfId="24244" xr:uid="{00000000-0005-0000-0000-0000A05B0000}"/>
    <cellStyle name="Normal 2 3 7 2 2 2 4" xfId="10795" xr:uid="{00000000-0005-0000-0000-0000A15B0000}"/>
    <cellStyle name="Normal 2 3 7 2 2 2 4 2" xfId="27091" xr:uid="{00000000-0005-0000-0000-0000A25B0000}"/>
    <cellStyle name="Normal 2 3 7 2 2 2 5" xfId="18945" xr:uid="{00000000-0005-0000-0000-0000A35B0000}"/>
    <cellStyle name="Normal 2 3 7 2 2 3" xfId="3905" xr:uid="{00000000-0005-0000-0000-0000A45B0000}"/>
    <cellStyle name="Normal 2 3 7 2 2 3 2" xfId="12051" xr:uid="{00000000-0005-0000-0000-0000A55B0000}"/>
    <cellStyle name="Normal 2 3 7 2 2 3 2 2" xfId="28347" xr:uid="{00000000-0005-0000-0000-0000A65B0000}"/>
    <cellStyle name="Normal 2 3 7 2 2 3 3" xfId="20201" xr:uid="{00000000-0005-0000-0000-0000A75B0000}"/>
    <cellStyle name="Normal 2 3 7 2 2 4" xfId="6538" xr:uid="{00000000-0005-0000-0000-0000A85B0000}"/>
    <cellStyle name="Normal 2 3 7 2 2 4 2" xfId="14684" xr:uid="{00000000-0005-0000-0000-0000A95B0000}"/>
    <cellStyle name="Normal 2 3 7 2 2 4 2 2" xfId="30980" xr:uid="{00000000-0005-0000-0000-0000AA5B0000}"/>
    <cellStyle name="Normal 2 3 7 2 2 4 3" xfId="22834" xr:uid="{00000000-0005-0000-0000-0000AB5B0000}"/>
    <cellStyle name="Normal 2 3 7 2 2 5" xfId="9385" xr:uid="{00000000-0005-0000-0000-0000AC5B0000}"/>
    <cellStyle name="Normal 2 3 7 2 2 5 2" xfId="25681" xr:uid="{00000000-0005-0000-0000-0000AD5B0000}"/>
    <cellStyle name="Normal 2 3 7 2 2 6" xfId="17535" xr:uid="{00000000-0005-0000-0000-0000AE5B0000}"/>
    <cellStyle name="Normal 2 3 7 2 3" xfId="1944" xr:uid="{00000000-0005-0000-0000-0000AF5B0000}"/>
    <cellStyle name="Normal 2 3 7 2 3 2" xfId="4514" xr:uid="{00000000-0005-0000-0000-0000B05B0000}"/>
    <cellStyle name="Normal 2 3 7 2 3 2 2" xfId="12660" xr:uid="{00000000-0005-0000-0000-0000B15B0000}"/>
    <cellStyle name="Normal 2 3 7 2 3 2 2 2" xfId="28956" xr:uid="{00000000-0005-0000-0000-0000B25B0000}"/>
    <cellStyle name="Normal 2 3 7 2 3 2 3" xfId="20810" xr:uid="{00000000-0005-0000-0000-0000B35B0000}"/>
    <cellStyle name="Normal 2 3 7 2 3 3" xfId="7243" xr:uid="{00000000-0005-0000-0000-0000B45B0000}"/>
    <cellStyle name="Normal 2 3 7 2 3 3 2" xfId="15389" xr:uid="{00000000-0005-0000-0000-0000B55B0000}"/>
    <cellStyle name="Normal 2 3 7 2 3 3 2 2" xfId="31685" xr:uid="{00000000-0005-0000-0000-0000B65B0000}"/>
    <cellStyle name="Normal 2 3 7 2 3 3 3" xfId="23539" xr:uid="{00000000-0005-0000-0000-0000B75B0000}"/>
    <cellStyle name="Normal 2 3 7 2 3 4" xfId="10090" xr:uid="{00000000-0005-0000-0000-0000B85B0000}"/>
    <cellStyle name="Normal 2 3 7 2 3 4 2" xfId="26386" xr:uid="{00000000-0005-0000-0000-0000B95B0000}"/>
    <cellStyle name="Normal 2 3 7 2 3 5" xfId="18240" xr:uid="{00000000-0005-0000-0000-0000BA5B0000}"/>
    <cellStyle name="Normal 2 3 7 2 4" xfId="3296" xr:uid="{00000000-0005-0000-0000-0000BB5B0000}"/>
    <cellStyle name="Normal 2 3 7 2 4 2" xfId="11442" xr:uid="{00000000-0005-0000-0000-0000BC5B0000}"/>
    <cellStyle name="Normal 2 3 7 2 4 2 2" xfId="27738" xr:uid="{00000000-0005-0000-0000-0000BD5B0000}"/>
    <cellStyle name="Normal 2 3 7 2 4 3" xfId="19592" xr:uid="{00000000-0005-0000-0000-0000BE5B0000}"/>
    <cellStyle name="Normal 2 3 7 2 5" xfId="5833" xr:uid="{00000000-0005-0000-0000-0000BF5B0000}"/>
    <cellStyle name="Normal 2 3 7 2 5 2" xfId="13979" xr:uid="{00000000-0005-0000-0000-0000C05B0000}"/>
    <cellStyle name="Normal 2 3 7 2 5 2 2" xfId="30275" xr:uid="{00000000-0005-0000-0000-0000C15B0000}"/>
    <cellStyle name="Normal 2 3 7 2 5 3" xfId="22129" xr:uid="{00000000-0005-0000-0000-0000C25B0000}"/>
    <cellStyle name="Normal 2 3 7 2 6" xfId="8680" xr:uid="{00000000-0005-0000-0000-0000C35B0000}"/>
    <cellStyle name="Normal 2 3 7 2 6 2" xfId="24976" xr:uid="{00000000-0005-0000-0000-0000C45B0000}"/>
    <cellStyle name="Normal 2 3 7 2 7" xfId="16830" xr:uid="{00000000-0005-0000-0000-0000C55B0000}"/>
    <cellStyle name="Normal 2 3 7 3" xfId="895" xr:uid="{00000000-0005-0000-0000-0000C65B0000}"/>
    <cellStyle name="Normal 2 3 7 3 2" xfId="2305" xr:uid="{00000000-0005-0000-0000-0000C75B0000}"/>
    <cellStyle name="Normal 2 3 7 3 2 2" xfId="4827" xr:uid="{00000000-0005-0000-0000-0000C85B0000}"/>
    <cellStyle name="Normal 2 3 7 3 2 2 2" xfId="12973" xr:uid="{00000000-0005-0000-0000-0000C95B0000}"/>
    <cellStyle name="Normal 2 3 7 3 2 2 2 2" xfId="29269" xr:uid="{00000000-0005-0000-0000-0000CA5B0000}"/>
    <cellStyle name="Normal 2 3 7 3 2 2 3" xfId="21123" xr:uid="{00000000-0005-0000-0000-0000CB5B0000}"/>
    <cellStyle name="Normal 2 3 7 3 2 3" xfId="7604" xr:uid="{00000000-0005-0000-0000-0000CC5B0000}"/>
    <cellStyle name="Normal 2 3 7 3 2 3 2" xfId="15750" xr:uid="{00000000-0005-0000-0000-0000CD5B0000}"/>
    <cellStyle name="Normal 2 3 7 3 2 3 2 2" xfId="32046" xr:uid="{00000000-0005-0000-0000-0000CE5B0000}"/>
    <cellStyle name="Normal 2 3 7 3 2 3 3" xfId="23900" xr:uid="{00000000-0005-0000-0000-0000CF5B0000}"/>
    <cellStyle name="Normal 2 3 7 3 2 4" xfId="10451" xr:uid="{00000000-0005-0000-0000-0000D05B0000}"/>
    <cellStyle name="Normal 2 3 7 3 2 4 2" xfId="26747" xr:uid="{00000000-0005-0000-0000-0000D15B0000}"/>
    <cellStyle name="Normal 2 3 7 3 2 5" xfId="18601" xr:uid="{00000000-0005-0000-0000-0000D25B0000}"/>
    <cellStyle name="Normal 2 3 7 3 3" xfId="3609" xr:uid="{00000000-0005-0000-0000-0000D35B0000}"/>
    <cellStyle name="Normal 2 3 7 3 3 2" xfId="11755" xr:uid="{00000000-0005-0000-0000-0000D45B0000}"/>
    <cellStyle name="Normal 2 3 7 3 3 2 2" xfId="28051" xr:uid="{00000000-0005-0000-0000-0000D55B0000}"/>
    <cellStyle name="Normal 2 3 7 3 3 3" xfId="19905" xr:uid="{00000000-0005-0000-0000-0000D65B0000}"/>
    <cellStyle name="Normal 2 3 7 3 4" xfId="6194" xr:uid="{00000000-0005-0000-0000-0000D75B0000}"/>
    <cellStyle name="Normal 2 3 7 3 4 2" xfId="14340" xr:uid="{00000000-0005-0000-0000-0000D85B0000}"/>
    <cellStyle name="Normal 2 3 7 3 4 2 2" xfId="30636" xr:uid="{00000000-0005-0000-0000-0000D95B0000}"/>
    <cellStyle name="Normal 2 3 7 3 4 3" xfId="22490" xr:uid="{00000000-0005-0000-0000-0000DA5B0000}"/>
    <cellStyle name="Normal 2 3 7 3 5" xfId="9041" xr:uid="{00000000-0005-0000-0000-0000DB5B0000}"/>
    <cellStyle name="Normal 2 3 7 3 5 2" xfId="25337" xr:uid="{00000000-0005-0000-0000-0000DC5B0000}"/>
    <cellStyle name="Normal 2 3 7 3 6" xfId="17191" xr:uid="{00000000-0005-0000-0000-0000DD5B0000}"/>
    <cellStyle name="Normal 2 3 7 4" xfId="1600" xr:uid="{00000000-0005-0000-0000-0000DE5B0000}"/>
    <cellStyle name="Normal 2 3 7 4 2" xfId="4218" xr:uid="{00000000-0005-0000-0000-0000DF5B0000}"/>
    <cellStyle name="Normal 2 3 7 4 2 2" xfId="12364" xr:uid="{00000000-0005-0000-0000-0000E05B0000}"/>
    <cellStyle name="Normal 2 3 7 4 2 2 2" xfId="28660" xr:uid="{00000000-0005-0000-0000-0000E15B0000}"/>
    <cellStyle name="Normal 2 3 7 4 2 3" xfId="20514" xr:uid="{00000000-0005-0000-0000-0000E25B0000}"/>
    <cellStyle name="Normal 2 3 7 4 3" xfId="6899" xr:uid="{00000000-0005-0000-0000-0000E35B0000}"/>
    <cellStyle name="Normal 2 3 7 4 3 2" xfId="15045" xr:uid="{00000000-0005-0000-0000-0000E45B0000}"/>
    <cellStyle name="Normal 2 3 7 4 3 2 2" xfId="31341" xr:uid="{00000000-0005-0000-0000-0000E55B0000}"/>
    <cellStyle name="Normal 2 3 7 4 3 3" xfId="23195" xr:uid="{00000000-0005-0000-0000-0000E65B0000}"/>
    <cellStyle name="Normal 2 3 7 4 4" xfId="9746" xr:uid="{00000000-0005-0000-0000-0000E75B0000}"/>
    <cellStyle name="Normal 2 3 7 4 4 2" xfId="26042" xr:uid="{00000000-0005-0000-0000-0000E85B0000}"/>
    <cellStyle name="Normal 2 3 7 4 5" xfId="17896" xr:uid="{00000000-0005-0000-0000-0000E95B0000}"/>
    <cellStyle name="Normal 2 3 7 5" xfId="3000" xr:uid="{00000000-0005-0000-0000-0000EA5B0000}"/>
    <cellStyle name="Normal 2 3 7 5 2" xfId="11146" xr:uid="{00000000-0005-0000-0000-0000EB5B0000}"/>
    <cellStyle name="Normal 2 3 7 5 2 2" xfId="27442" xr:uid="{00000000-0005-0000-0000-0000EC5B0000}"/>
    <cellStyle name="Normal 2 3 7 5 3" xfId="19296" xr:uid="{00000000-0005-0000-0000-0000ED5B0000}"/>
    <cellStyle name="Normal 2 3 7 6" xfId="5489" xr:uid="{00000000-0005-0000-0000-0000EE5B0000}"/>
    <cellStyle name="Normal 2 3 7 6 2" xfId="13635" xr:uid="{00000000-0005-0000-0000-0000EF5B0000}"/>
    <cellStyle name="Normal 2 3 7 6 2 2" xfId="29931" xr:uid="{00000000-0005-0000-0000-0000F05B0000}"/>
    <cellStyle name="Normal 2 3 7 6 3" xfId="21785" xr:uid="{00000000-0005-0000-0000-0000F15B0000}"/>
    <cellStyle name="Normal 2 3 7 7" xfId="8336" xr:uid="{00000000-0005-0000-0000-0000F25B0000}"/>
    <cellStyle name="Normal 2 3 7 7 2" xfId="24632" xr:uid="{00000000-0005-0000-0000-0000F35B0000}"/>
    <cellStyle name="Normal 2 3 7 8" xfId="16486" xr:uid="{00000000-0005-0000-0000-0000F45B0000}"/>
    <cellStyle name="Normal 2 3 8" xfId="264" xr:uid="{00000000-0005-0000-0000-0000F55B0000}"/>
    <cellStyle name="Normal 2 3 8 2" xfId="608" xr:uid="{00000000-0005-0000-0000-0000F65B0000}"/>
    <cellStyle name="Normal 2 3 8 2 2" xfId="1314" xr:uid="{00000000-0005-0000-0000-0000F75B0000}"/>
    <cellStyle name="Normal 2 3 8 2 2 2" xfId="2724" xr:uid="{00000000-0005-0000-0000-0000F85B0000}"/>
    <cellStyle name="Normal 2 3 8 2 2 2 2" xfId="5197" xr:uid="{00000000-0005-0000-0000-0000F95B0000}"/>
    <cellStyle name="Normal 2 3 8 2 2 2 2 2" xfId="13343" xr:uid="{00000000-0005-0000-0000-0000FA5B0000}"/>
    <cellStyle name="Normal 2 3 8 2 2 2 2 2 2" xfId="29639" xr:uid="{00000000-0005-0000-0000-0000FB5B0000}"/>
    <cellStyle name="Normal 2 3 8 2 2 2 2 3" xfId="21493" xr:uid="{00000000-0005-0000-0000-0000FC5B0000}"/>
    <cellStyle name="Normal 2 3 8 2 2 2 3" xfId="8023" xr:uid="{00000000-0005-0000-0000-0000FD5B0000}"/>
    <cellStyle name="Normal 2 3 8 2 2 2 3 2" xfId="16169" xr:uid="{00000000-0005-0000-0000-0000FE5B0000}"/>
    <cellStyle name="Normal 2 3 8 2 2 2 3 2 2" xfId="32465" xr:uid="{00000000-0005-0000-0000-0000FF5B0000}"/>
    <cellStyle name="Normal 2 3 8 2 2 2 3 3" xfId="24319" xr:uid="{00000000-0005-0000-0000-0000005C0000}"/>
    <cellStyle name="Normal 2 3 8 2 2 2 4" xfId="10870" xr:uid="{00000000-0005-0000-0000-0000015C0000}"/>
    <cellStyle name="Normal 2 3 8 2 2 2 4 2" xfId="27166" xr:uid="{00000000-0005-0000-0000-0000025C0000}"/>
    <cellStyle name="Normal 2 3 8 2 2 2 5" xfId="19020" xr:uid="{00000000-0005-0000-0000-0000035C0000}"/>
    <cellStyle name="Normal 2 3 8 2 2 3" xfId="3979" xr:uid="{00000000-0005-0000-0000-0000045C0000}"/>
    <cellStyle name="Normal 2 3 8 2 2 3 2" xfId="12125" xr:uid="{00000000-0005-0000-0000-0000055C0000}"/>
    <cellStyle name="Normal 2 3 8 2 2 3 2 2" xfId="28421" xr:uid="{00000000-0005-0000-0000-0000065C0000}"/>
    <cellStyle name="Normal 2 3 8 2 2 3 3" xfId="20275" xr:uid="{00000000-0005-0000-0000-0000075C0000}"/>
    <cellStyle name="Normal 2 3 8 2 2 4" xfId="6613" xr:uid="{00000000-0005-0000-0000-0000085C0000}"/>
    <cellStyle name="Normal 2 3 8 2 2 4 2" xfId="14759" xr:uid="{00000000-0005-0000-0000-0000095C0000}"/>
    <cellStyle name="Normal 2 3 8 2 2 4 2 2" xfId="31055" xr:uid="{00000000-0005-0000-0000-00000A5C0000}"/>
    <cellStyle name="Normal 2 3 8 2 2 4 3" xfId="22909" xr:uid="{00000000-0005-0000-0000-00000B5C0000}"/>
    <cellStyle name="Normal 2 3 8 2 2 5" xfId="9460" xr:uid="{00000000-0005-0000-0000-00000C5C0000}"/>
    <cellStyle name="Normal 2 3 8 2 2 5 2" xfId="25756" xr:uid="{00000000-0005-0000-0000-00000D5C0000}"/>
    <cellStyle name="Normal 2 3 8 2 2 6" xfId="17610" xr:uid="{00000000-0005-0000-0000-00000E5C0000}"/>
    <cellStyle name="Normal 2 3 8 2 3" xfId="2019" xr:uid="{00000000-0005-0000-0000-00000F5C0000}"/>
    <cellStyle name="Normal 2 3 8 2 3 2" xfId="4588" xr:uid="{00000000-0005-0000-0000-0000105C0000}"/>
    <cellStyle name="Normal 2 3 8 2 3 2 2" xfId="12734" xr:uid="{00000000-0005-0000-0000-0000115C0000}"/>
    <cellStyle name="Normal 2 3 8 2 3 2 2 2" xfId="29030" xr:uid="{00000000-0005-0000-0000-0000125C0000}"/>
    <cellStyle name="Normal 2 3 8 2 3 2 3" xfId="20884" xr:uid="{00000000-0005-0000-0000-0000135C0000}"/>
    <cellStyle name="Normal 2 3 8 2 3 3" xfId="7318" xr:uid="{00000000-0005-0000-0000-0000145C0000}"/>
    <cellStyle name="Normal 2 3 8 2 3 3 2" xfId="15464" xr:uid="{00000000-0005-0000-0000-0000155C0000}"/>
    <cellStyle name="Normal 2 3 8 2 3 3 2 2" xfId="31760" xr:uid="{00000000-0005-0000-0000-0000165C0000}"/>
    <cellStyle name="Normal 2 3 8 2 3 3 3" xfId="23614" xr:uid="{00000000-0005-0000-0000-0000175C0000}"/>
    <cellStyle name="Normal 2 3 8 2 3 4" xfId="10165" xr:uid="{00000000-0005-0000-0000-0000185C0000}"/>
    <cellStyle name="Normal 2 3 8 2 3 4 2" xfId="26461" xr:uid="{00000000-0005-0000-0000-0000195C0000}"/>
    <cellStyle name="Normal 2 3 8 2 3 5" xfId="18315" xr:uid="{00000000-0005-0000-0000-00001A5C0000}"/>
    <cellStyle name="Normal 2 3 8 2 4" xfId="3370" xr:uid="{00000000-0005-0000-0000-00001B5C0000}"/>
    <cellStyle name="Normal 2 3 8 2 4 2" xfId="11516" xr:uid="{00000000-0005-0000-0000-00001C5C0000}"/>
    <cellStyle name="Normal 2 3 8 2 4 2 2" xfId="27812" xr:uid="{00000000-0005-0000-0000-00001D5C0000}"/>
    <cellStyle name="Normal 2 3 8 2 4 3" xfId="19666" xr:uid="{00000000-0005-0000-0000-00001E5C0000}"/>
    <cellStyle name="Normal 2 3 8 2 5" xfId="5908" xr:uid="{00000000-0005-0000-0000-00001F5C0000}"/>
    <cellStyle name="Normal 2 3 8 2 5 2" xfId="14054" xr:uid="{00000000-0005-0000-0000-0000205C0000}"/>
    <cellStyle name="Normal 2 3 8 2 5 2 2" xfId="30350" xr:uid="{00000000-0005-0000-0000-0000215C0000}"/>
    <cellStyle name="Normal 2 3 8 2 5 3" xfId="22204" xr:uid="{00000000-0005-0000-0000-0000225C0000}"/>
    <cellStyle name="Normal 2 3 8 2 6" xfId="8755" xr:uid="{00000000-0005-0000-0000-0000235C0000}"/>
    <cellStyle name="Normal 2 3 8 2 6 2" xfId="25051" xr:uid="{00000000-0005-0000-0000-0000245C0000}"/>
    <cellStyle name="Normal 2 3 8 2 7" xfId="16905" xr:uid="{00000000-0005-0000-0000-0000255C0000}"/>
    <cellStyle name="Normal 2 3 8 3" xfId="970" xr:uid="{00000000-0005-0000-0000-0000265C0000}"/>
    <cellStyle name="Normal 2 3 8 3 2" xfId="2380" xr:uid="{00000000-0005-0000-0000-0000275C0000}"/>
    <cellStyle name="Normal 2 3 8 3 2 2" xfId="4901" xr:uid="{00000000-0005-0000-0000-0000285C0000}"/>
    <cellStyle name="Normal 2 3 8 3 2 2 2" xfId="13047" xr:uid="{00000000-0005-0000-0000-0000295C0000}"/>
    <cellStyle name="Normal 2 3 8 3 2 2 2 2" xfId="29343" xr:uid="{00000000-0005-0000-0000-00002A5C0000}"/>
    <cellStyle name="Normal 2 3 8 3 2 2 3" xfId="21197" xr:uid="{00000000-0005-0000-0000-00002B5C0000}"/>
    <cellStyle name="Normal 2 3 8 3 2 3" xfId="7679" xr:uid="{00000000-0005-0000-0000-00002C5C0000}"/>
    <cellStyle name="Normal 2 3 8 3 2 3 2" xfId="15825" xr:uid="{00000000-0005-0000-0000-00002D5C0000}"/>
    <cellStyle name="Normal 2 3 8 3 2 3 2 2" xfId="32121" xr:uid="{00000000-0005-0000-0000-00002E5C0000}"/>
    <cellStyle name="Normal 2 3 8 3 2 3 3" xfId="23975" xr:uid="{00000000-0005-0000-0000-00002F5C0000}"/>
    <cellStyle name="Normal 2 3 8 3 2 4" xfId="10526" xr:uid="{00000000-0005-0000-0000-0000305C0000}"/>
    <cellStyle name="Normal 2 3 8 3 2 4 2" xfId="26822" xr:uid="{00000000-0005-0000-0000-0000315C0000}"/>
    <cellStyle name="Normal 2 3 8 3 2 5" xfId="18676" xr:uid="{00000000-0005-0000-0000-0000325C0000}"/>
    <cellStyle name="Normal 2 3 8 3 3" xfId="3683" xr:uid="{00000000-0005-0000-0000-0000335C0000}"/>
    <cellStyle name="Normal 2 3 8 3 3 2" xfId="11829" xr:uid="{00000000-0005-0000-0000-0000345C0000}"/>
    <cellStyle name="Normal 2 3 8 3 3 2 2" xfId="28125" xr:uid="{00000000-0005-0000-0000-0000355C0000}"/>
    <cellStyle name="Normal 2 3 8 3 3 3" xfId="19979" xr:uid="{00000000-0005-0000-0000-0000365C0000}"/>
    <cellStyle name="Normal 2 3 8 3 4" xfId="6269" xr:uid="{00000000-0005-0000-0000-0000375C0000}"/>
    <cellStyle name="Normal 2 3 8 3 4 2" xfId="14415" xr:uid="{00000000-0005-0000-0000-0000385C0000}"/>
    <cellStyle name="Normal 2 3 8 3 4 2 2" xfId="30711" xr:uid="{00000000-0005-0000-0000-0000395C0000}"/>
    <cellStyle name="Normal 2 3 8 3 4 3" xfId="22565" xr:uid="{00000000-0005-0000-0000-00003A5C0000}"/>
    <cellStyle name="Normal 2 3 8 3 5" xfId="9116" xr:uid="{00000000-0005-0000-0000-00003B5C0000}"/>
    <cellStyle name="Normal 2 3 8 3 5 2" xfId="25412" xr:uid="{00000000-0005-0000-0000-00003C5C0000}"/>
    <cellStyle name="Normal 2 3 8 3 6" xfId="17266" xr:uid="{00000000-0005-0000-0000-00003D5C0000}"/>
    <cellStyle name="Normal 2 3 8 4" xfId="1675" xr:uid="{00000000-0005-0000-0000-00003E5C0000}"/>
    <cellStyle name="Normal 2 3 8 4 2" xfId="4292" xr:uid="{00000000-0005-0000-0000-00003F5C0000}"/>
    <cellStyle name="Normal 2 3 8 4 2 2" xfId="12438" xr:uid="{00000000-0005-0000-0000-0000405C0000}"/>
    <cellStyle name="Normal 2 3 8 4 2 2 2" xfId="28734" xr:uid="{00000000-0005-0000-0000-0000415C0000}"/>
    <cellStyle name="Normal 2 3 8 4 2 3" xfId="20588" xr:uid="{00000000-0005-0000-0000-0000425C0000}"/>
    <cellStyle name="Normal 2 3 8 4 3" xfId="6974" xr:uid="{00000000-0005-0000-0000-0000435C0000}"/>
    <cellStyle name="Normal 2 3 8 4 3 2" xfId="15120" xr:uid="{00000000-0005-0000-0000-0000445C0000}"/>
    <cellStyle name="Normal 2 3 8 4 3 2 2" xfId="31416" xr:uid="{00000000-0005-0000-0000-0000455C0000}"/>
    <cellStyle name="Normal 2 3 8 4 3 3" xfId="23270" xr:uid="{00000000-0005-0000-0000-0000465C0000}"/>
    <cellStyle name="Normal 2 3 8 4 4" xfId="9821" xr:uid="{00000000-0005-0000-0000-0000475C0000}"/>
    <cellStyle name="Normal 2 3 8 4 4 2" xfId="26117" xr:uid="{00000000-0005-0000-0000-0000485C0000}"/>
    <cellStyle name="Normal 2 3 8 4 5" xfId="17971" xr:uid="{00000000-0005-0000-0000-0000495C0000}"/>
    <cellStyle name="Normal 2 3 8 5" xfId="3074" xr:uid="{00000000-0005-0000-0000-00004A5C0000}"/>
    <cellStyle name="Normal 2 3 8 5 2" xfId="11220" xr:uid="{00000000-0005-0000-0000-00004B5C0000}"/>
    <cellStyle name="Normal 2 3 8 5 2 2" xfId="27516" xr:uid="{00000000-0005-0000-0000-00004C5C0000}"/>
    <cellStyle name="Normal 2 3 8 5 3" xfId="19370" xr:uid="{00000000-0005-0000-0000-00004D5C0000}"/>
    <cellStyle name="Normal 2 3 8 6" xfId="5564" xr:uid="{00000000-0005-0000-0000-00004E5C0000}"/>
    <cellStyle name="Normal 2 3 8 6 2" xfId="13710" xr:uid="{00000000-0005-0000-0000-00004F5C0000}"/>
    <cellStyle name="Normal 2 3 8 6 2 2" xfId="30006" xr:uid="{00000000-0005-0000-0000-0000505C0000}"/>
    <cellStyle name="Normal 2 3 8 6 3" xfId="21860" xr:uid="{00000000-0005-0000-0000-0000515C0000}"/>
    <cellStyle name="Normal 2 3 8 7" xfId="8411" xr:uid="{00000000-0005-0000-0000-0000525C0000}"/>
    <cellStyle name="Normal 2 3 8 7 2" xfId="24707" xr:uid="{00000000-0005-0000-0000-0000535C0000}"/>
    <cellStyle name="Normal 2 3 8 8" xfId="16561" xr:uid="{00000000-0005-0000-0000-0000545C0000}"/>
    <cellStyle name="Normal 2 3 9" xfId="354" xr:uid="{00000000-0005-0000-0000-0000555C0000}"/>
    <cellStyle name="Normal 2 3 9 2" xfId="1060" xr:uid="{00000000-0005-0000-0000-0000565C0000}"/>
    <cellStyle name="Normal 2 3 9 2 2" xfId="2470" xr:uid="{00000000-0005-0000-0000-0000575C0000}"/>
    <cellStyle name="Normal 2 3 9 2 2 2" xfId="4975" xr:uid="{00000000-0005-0000-0000-0000585C0000}"/>
    <cellStyle name="Normal 2 3 9 2 2 2 2" xfId="13121" xr:uid="{00000000-0005-0000-0000-0000595C0000}"/>
    <cellStyle name="Normal 2 3 9 2 2 2 2 2" xfId="29417" xr:uid="{00000000-0005-0000-0000-00005A5C0000}"/>
    <cellStyle name="Normal 2 3 9 2 2 2 3" xfId="21271" xr:uid="{00000000-0005-0000-0000-00005B5C0000}"/>
    <cellStyle name="Normal 2 3 9 2 2 3" xfId="7769" xr:uid="{00000000-0005-0000-0000-00005C5C0000}"/>
    <cellStyle name="Normal 2 3 9 2 2 3 2" xfId="15915" xr:uid="{00000000-0005-0000-0000-00005D5C0000}"/>
    <cellStyle name="Normal 2 3 9 2 2 3 2 2" xfId="32211" xr:uid="{00000000-0005-0000-0000-00005E5C0000}"/>
    <cellStyle name="Normal 2 3 9 2 2 3 3" xfId="24065" xr:uid="{00000000-0005-0000-0000-00005F5C0000}"/>
    <cellStyle name="Normal 2 3 9 2 2 4" xfId="10616" xr:uid="{00000000-0005-0000-0000-0000605C0000}"/>
    <cellStyle name="Normal 2 3 9 2 2 4 2" xfId="26912" xr:uid="{00000000-0005-0000-0000-0000615C0000}"/>
    <cellStyle name="Normal 2 3 9 2 2 5" xfId="18766" xr:uid="{00000000-0005-0000-0000-0000625C0000}"/>
    <cellStyle name="Normal 2 3 9 2 3" xfId="3757" xr:uid="{00000000-0005-0000-0000-0000635C0000}"/>
    <cellStyle name="Normal 2 3 9 2 3 2" xfId="11903" xr:uid="{00000000-0005-0000-0000-0000645C0000}"/>
    <cellStyle name="Normal 2 3 9 2 3 2 2" xfId="28199" xr:uid="{00000000-0005-0000-0000-0000655C0000}"/>
    <cellStyle name="Normal 2 3 9 2 3 3" xfId="20053" xr:uid="{00000000-0005-0000-0000-0000665C0000}"/>
    <cellStyle name="Normal 2 3 9 2 4" xfId="6359" xr:uid="{00000000-0005-0000-0000-0000675C0000}"/>
    <cellStyle name="Normal 2 3 9 2 4 2" xfId="14505" xr:uid="{00000000-0005-0000-0000-0000685C0000}"/>
    <cellStyle name="Normal 2 3 9 2 4 2 2" xfId="30801" xr:uid="{00000000-0005-0000-0000-0000695C0000}"/>
    <cellStyle name="Normal 2 3 9 2 4 3" xfId="22655" xr:uid="{00000000-0005-0000-0000-00006A5C0000}"/>
    <cellStyle name="Normal 2 3 9 2 5" xfId="9206" xr:uid="{00000000-0005-0000-0000-00006B5C0000}"/>
    <cellStyle name="Normal 2 3 9 2 5 2" xfId="25502" xr:uid="{00000000-0005-0000-0000-00006C5C0000}"/>
    <cellStyle name="Normal 2 3 9 2 6" xfId="17356" xr:uid="{00000000-0005-0000-0000-00006D5C0000}"/>
    <cellStyle name="Normal 2 3 9 3" xfId="1765" xr:uid="{00000000-0005-0000-0000-00006E5C0000}"/>
    <cellStyle name="Normal 2 3 9 3 2" xfId="4366" xr:uid="{00000000-0005-0000-0000-00006F5C0000}"/>
    <cellStyle name="Normal 2 3 9 3 2 2" xfId="12512" xr:uid="{00000000-0005-0000-0000-0000705C0000}"/>
    <cellStyle name="Normal 2 3 9 3 2 2 2" xfId="28808" xr:uid="{00000000-0005-0000-0000-0000715C0000}"/>
    <cellStyle name="Normal 2 3 9 3 2 3" xfId="20662" xr:uid="{00000000-0005-0000-0000-0000725C0000}"/>
    <cellStyle name="Normal 2 3 9 3 3" xfId="7064" xr:uid="{00000000-0005-0000-0000-0000735C0000}"/>
    <cellStyle name="Normal 2 3 9 3 3 2" xfId="15210" xr:uid="{00000000-0005-0000-0000-0000745C0000}"/>
    <cellStyle name="Normal 2 3 9 3 3 2 2" xfId="31506" xr:uid="{00000000-0005-0000-0000-0000755C0000}"/>
    <cellStyle name="Normal 2 3 9 3 3 3" xfId="23360" xr:uid="{00000000-0005-0000-0000-0000765C0000}"/>
    <cellStyle name="Normal 2 3 9 3 4" xfId="9911" xr:uid="{00000000-0005-0000-0000-0000775C0000}"/>
    <cellStyle name="Normal 2 3 9 3 4 2" xfId="26207" xr:uid="{00000000-0005-0000-0000-0000785C0000}"/>
    <cellStyle name="Normal 2 3 9 3 5" xfId="18061" xr:uid="{00000000-0005-0000-0000-0000795C0000}"/>
    <cellStyle name="Normal 2 3 9 4" xfId="3148" xr:uid="{00000000-0005-0000-0000-00007A5C0000}"/>
    <cellStyle name="Normal 2 3 9 4 2" xfId="11294" xr:uid="{00000000-0005-0000-0000-00007B5C0000}"/>
    <cellStyle name="Normal 2 3 9 4 2 2" xfId="27590" xr:uid="{00000000-0005-0000-0000-00007C5C0000}"/>
    <cellStyle name="Normal 2 3 9 4 3" xfId="19444" xr:uid="{00000000-0005-0000-0000-00007D5C0000}"/>
    <cellStyle name="Normal 2 3 9 5" xfId="5654" xr:uid="{00000000-0005-0000-0000-00007E5C0000}"/>
    <cellStyle name="Normal 2 3 9 5 2" xfId="13800" xr:uid="{00000000-0005-0000-0000-00007F5C0000}"/>
    <cellStyle name="Normal 2 3 9 5 2 2" xfId="30096" xr:uid="{00000000-0005-0000-0000-0000805C0000}"/>
    <cellStyle name="Normal 2 3 9 5 3" xfId="21950" xr:uid="{00000000-0005-0000-0000-0000815C0000}"/>
    <cellStyle name="Normal 2 3 9 6" xfId="8501" xr:uid="{00000000-0005-0000-0000-0000825C0000}"/>
    <cellStyle name="Normal 2 3 9 6 2" xfId="24797" xr:uid="{00000000-0005-0000-0000-0000835C0000}"/>
    <cellStyle name="Normal 2 3 9 7" xfId="16651" xr:uid="{00000000-0005-0000-0000-0000845C0000}"/>
    <cellStyle name="Normal 2 4" xfId="9" xr:uid="{00000000-0005-0000-0000-0000855C0000}"/>
    <cellStyle name="Normal 2 4 10" xfId="1422" xr:uid="{00000000-0005-0000-0000-0000865C0000}"/>
    <cellStyle name="Normal 2 4 10 2" xfId="4071" xr:uid="{00000000-0005-0000-0000-0000875C0000}"/>
    <cellStyle name="Normal 2 4 10 2 2" xfId="12217" xr:uid="{00000000-0005-0000-0000-0000885C0000}"/>
    <cellStyle name="Normal 2 4 10 2 2 2" xfId="28513" xr:uid="{00000000-0005-0000-0000-0000895C0000}"/>
    <cellStyle name="Normal 2 4 10 2 3" xfId="20367" xr:uid="{00000000-0005-0000-0000-00008A5C0000}"/>
    <cellStyle name="Normal 2 4 10 3" xfId="6721" xr:uid="{00000000-0005-0000-0000-00008B5C0000}"/>
    <cellStyle name="Normal 2 4 10 3 2" xfId="14867" xr:uid="{00000000-0005-0000-0000-00008C5C0000}"/>
    <cellStyle name="Normal 2 4 10 3 2 2" xfId="31163" xr:uid="{00000000-0005-0000-0000-00008D5C0000}"/>
    <cellStyle name="Normal 2 4 10 3 3" xfId="23017" xr:uid="{00000000-0005-0000-0000-00008E5C0000}"/>
    <cellStyle name="Normal 2 4 10 4" xfId="9568" xr:uid="{00000000-0005-0000-0000-00008F5C0000}"/>
    <cellStyle name="Normal 2 4 10 4 2" xfId="25864" xr:uid="{00000000-0005-0000-0000-0000905C0000}"/>
    <cellStyle name="Normal 2 4 10 5" xfId="17718" xr:uid="{00000000-0005-0000-0000-0000915C0000}"/>
    <cellStyle name="Normal 2 4 11" xfId="2853" xr:uid="{00000000-0005-0000-0000-0000925C0000}"/>
    <cellStyle name="Normal 2 4 11 2" xfId="10999" xr:uid="{00000000-0005-0000-0000-0000935C0000}"/>
    <cellStyle name="Normal 2 4 11 2 2" xfId="27295" xr:uid="{00000000-0005-0000-0000-0000945C0000}"/>
    <cellStyle name="Normal 2 4 11 3" xfId="19149" xr:uid="{00000000-0005-0000-0000-0000955C0000}"/>
    <cellStyle name="Normal 2 4 12" xfId="5311" xr:uid="{00000000-0005-0000-0000-0000965C0000}"/>
    <cellStyle name="Normal 2 4 12 2" xfId="13457" xr:uid="{00000000-0005-0000-0000-0000975C0000}"/>
    <cellStyle name="Normal 2 4 12 2 2" xfId="29753" xr:uid="{00000000-0005-0000-0000-0000985C0000}"/>
    <cellStyle name="Normal 2 4 12 3" xfId="21607" xr:uid="{00000000-0005-0000-0000-0000995C0000}"/>
    <cellStyle name="Normal 2 4 13" xfId="8158" xr:uid="{00000000-0005-0000-0000-00009A5C0000}"/>
    <cellStyle name="Normal 2 4 13 2" xfId="24454" xr:uid="{00000000-0005-0000-0000-00009B5C0000}"/>
    <cellStyle name="Normal 2 4 14" xfId="16308" xr:uid="{00000000-0005-0000-0000-00009C5C0000}"/>
    <cellStyle name="Normal 2 4 2" xfId="22" xr:uid="{00000000-0005-0000-0000-00009D5C0000}"/>
    <cellStyle name="Normal 2 4 2 10" xfId="2862" xr:uid="{00000000-0005-0000-0000-00009E5C0000}"/>
    <cellStyle name="Normal 2 4 2 10 2" xfId="11008" xr:uid="{00000000-0005-0000-0000-00009F5C0000}"/>
    <cellStyle name="Normal 2 4 2 10 2 2" xfId="27304" xr:uid="{00000000-0005-0000-0000-0000A05C0000}"/>
    <cellStyle name="Normal 2 4 2 10 3" xfId="19158" xr:uid="{00000000-0005-0000-0000-0000A15C0000}"/>
    <cellStyle name="Normal 2 4 2 11" xfId="5322" xr:uid="{00000000-0005-0000-0000-0000A25C0000}"/>
    <cellStyle name="Normal 2 4 2 11 2" xfId="13468" xr:uid="{00000000-0005-0000-0000-0000A35C0000}"/>
    <cellStyle name="Normal 2 4 2 11 2 2" xfId="29764" xr:uid="{00000000-0005-0000-0000-0000A45C0000}"/>
    <cellStyle name="Normal 2 4 2 11 3" xfId="21618" xr:uid="{00000000-0005-0000-0000-0000A55C0000}"/>
    <cellStyle name="Normal 2 4 2 12" xfId="8169" xr:uid="{00000000-0005-0000-0000-0000A65C0000}"/>
    <cellStyle name="Normal 2 4 2 12 2" xfId="24465" xr:uid="{00000000-0005-0000-0000-0000A75C0000}"/>
    <cellStyle name="Normal 2 4 2 13" xfId="16319" xr:uid="{00000000-0005-0000-0000-0000A85C0000}"/>
    <cellStyle name="Normal 2 4 2 2" xfId="44" xr:uid="{00000000-0005-0000-0000-0000A95C0000}"/>
    <cellStyle name="Normal 2 4 2 2 10" xfId="5344" xr:uid="{00000000-0005-0000-0000-0000AA5C0000}"/>
    <cellStyle name="Normal 2 4 2 2 10 2" xfId="13490" xr:uid="{00000000-0005-0000-0000-0000AB5C0000}"/>
    <cellStyle name="Normal 2 4 2 2 10 2 2" xfId="29786" xr:uid="{00000000-0005-0000-0000-0000AC5C0000}"/>
    <cellStyle name="Normal 2 4 2 2 10 3" xfId="21640" xr:uid="{00000000-0005-0000-0000-0000AD5C0000}"/>
    <cellStyle name="Normal 2 4 2 2 11" xfId="8191" xr:uid="{00000000-0005-0000-0000-0000AE5C0000}"/>
    <cellStyle name="Normal 2 4 2 2 11 2" xfId="24487" xr:uid="{00000000-0005-0000-0000-0000AF5C0000}"/>
    <cellStyle name="Normal 2 4 2 2 12" xfId="16341" xr:uid="{00000000-0005-0000-0000-0000B05C0000}"/>
    <cellStyle name="Normal 2 4 2 2 2" xfId="88" xr:uid="{00000000-0005-0000-0000-0000B15C0000}"/>
    <cellStyle name="Normal 2 4 2 2 2 10" xfId="8235" xr:uid="{00000000-0005-0000-0000-0000B25C0000}"/>
    <cellStyle name="Normal 2 4 2 2 2 10 2" xfId="24531" xr:uid="{00000000-0005-0000-0000-0000B35C0000}"/>
    <cellStyle name="Normal 2 4 2 2 2 11" xfId="16385" xr:uid="{00000000-0005-0000-0000-0000B45C0000}"/>
    <cellStyle name="Normal 2 4 2 2 2 2" xfId="178" xr:uid="{00000000-0005-0000-0000-0000B55C0000}"/>
    <cellStyle name="Normal 2 4 2 2 2 2 2" xfId="522" xr:uid="{00000000-0005-0000-0000-0000B65C0000}"/>
    <cellStyle name="Normal 2 4 2 2 2 2 2 2" xfId="1228" xr:uid="{00000000-0005-0000-0000-0000B75C0000}"/>
    <cellStyle name="Normal 2 4 2 2 2 2 2 2 2" xfId="2638" xr:uid="{00000000-0005-0000-0000-0000B85C0000}"/>
    <cellStyle name="Normal 2 4 2 2 2 2 2 2 2 2" xfId="5113" xr:uid="{00000000-0005-0000-0000-0000B95C0000}"/>
    <cellStyle name="Normal 2 4 2 2 2 2 2 2 2 2 2" xfId="13259" xr:uid="{00000000-0005-0000-0000-0000BA5C0000}"/>
    <cellStyle name="Normal 2 4 2 2 2 2 2 2 2 2 2 2" xfId="29555" xr:uid="{00000000-0005-0000-0000-0000BB5C0000}"/>
    <cellStyle name="Normal 2 4 2 2 2 2 2 2 2 2 3" xfId="21409" xr:uid="{00000000-0005-0000-0000-0000BC5C0000}"/>
    <cellStyle name="Normal 2 4 2 2 2 2 2 2 2 3" xfId="7937" xr:uid="{00000000-0005-0000-0000-0000BD5C0000}"/>
    <cellStyle name="Normal 2 4 2 2 2 2 2 2 2 3 2" xfId="16083" xr:uid="{00000000-0005-0000-0000-0000BE5C0000}"/>
    <cellStyle name="Normal 2 4 2 2 2 2 2 2 2 3 2 2" xfId="32379" xr:uid="{00000000-0005-0000-0000-0000BF5C0000}"/>
    <cellStyle name="Normal 2 4 2 2 2 2 2 2 2 3 3" xfId="24233" xr:uid="{00000000-0005-0000-0000-0000C05C0000}"/>
    <cellStyle name="Normal 2 4 2 2 2 2 2 2 2 4" xfId="10784" xr:uid="{00000000-0005-0000-0000-0000C15C0000}"/>
    <cellStyle name="Normal 2 4 2 2 2 2 2 2 2 4 2" xfId="27080" xr:uid="{00000000-0005-0000-0000-0000C25C0000}"/>
    <cellStyle name="Normal 2 4 2 2 2 2 2 2 2 5" xfId="18934" xr:uid="{00000000-0005-0000-0000-0000C35C0000}"/>
    <cellStyle name="Normal 2 4 2 2 2 2 2 2 3" xfId="3895" xr:uid="{00000000-0005-0000-0000-0000C45C0000}"/>
    <cellStyle name="Normal 2 4 2 2 2 2 2 2 3 2" xfId="12041" xr:uid="{00000000-0005-0000-0000-0000C55C0000}"/>
    <cellStyle name="Normal 2 4 2 2 2 2 2 2 3 2 2" xfId="28337" xr:uid="{00000000-0005-0000-0000-0000C65C0000}"/>
    <cellStyle name="Normal 2 4 2 2 2 2 2 2 3 3" xfId="20191" xr:uid="{00000000-0005-0000-0000-0000C75C0000}"/>
    <cellStyle name="Normal 2 4 2 2 2 2 2 2 4" xfId="6527" xr:uid="{00000000-0005-0000-0000-0000C85C0000}"/>
    <cellStyle name="Normal 2 4 2 2 2 2 2 2 4 2" xfId="14673" xr:uid="{00000000-0005-0000-0000-0000C95C0000}"/>
    <cellStyle name="Normal 2 4 2 2 2 2 2 2 4 2 2" xfId="30969" xr:uid="{00000000-0005-0000-0000-0000CA5C0000}"/>
    <cellStyle name="Normal 2 4 2 2 2 2 2 2 4 3" xfId="22823" xr:uid="{00000000-0005-0000-0000-0000CB5C0000}"/>
    <cellStyle name="Normal 2 4 2 2 2 2 2 2 5" xfId="9374" xr:uid="{00000000-0005-0000-0000-0000CC5C0000}"/>
    <cellStyle name="Normal 2 4 2 2 2 2 2 2 5 2" xfId="25670" xr:uid="{00000000-0005-0000-0000-0000CD5C0000}"/>
    <cellStyle name="Normal 2 4 2 2 2 2 2 2 6" xfId="17524" xr:uid="{00000000-0005-0000-0000-0000CE5C0000}"/>
    <cellStyle name="Normal 2 4 2 2 2 2 2 3" xfId="1933" xr:uid="{00000000-0005-0000-0000-0000CF5C0000}"/>
    <cellStyle name="Normal 2 4 2 2 2 2 2 3 2" xfId="4504" xr:uid="{00000000-0005-0000-0000-0000D05C0000}"/>
    <cellStyle name="Normal 2 4 2 2 2 2 2 3 2 2" xfId="12650" xr:uid="{00000000-0005-0000-0000-0000D15C0000}"/>
    <cellStyle name="Normal 2 4 2 2 2 2 2 3 2 2 2" xfId="28946" xr:uid="{00000000-0005-0000-0000-0000D25C0000}"/>
    <cellStyle name="Normal 2 4 2 2 2 2 2 3 2 3" xfId="20800" xr:uid="{00000000-0005-0000-0000-0000D35C0000}"/>
    <cellStyle name="Normal 2 4 2 2 2 2 2 3 3" xfId="7232" xr:uid="{00000000-0005-0000-0000-0000D45C0000}"/>
    <cellStyle name="Normal 2 4 2 2 2 2 2 3 3 2" xfId="15378" xr:uid="{00000000-0005-0000-0000-0000D55C0000}"/>
    <cellStyle name="Normal 2 4 2 2 2 2 2 3 3 2 2" xfId="31674" xr:uid="{00000000-0005-0000-0000-0000D65C0000}"/>
    <cellStyle name="Normal 2 4 2 2 2 2 2 3 3 3" xfId="23528" xr:uid="{00000000-0005-0000-0000-0000D75C0000}"/>
    <cellStyle name="Normal 2 4 2 2 2 2 2 3 4" xfId="10079" xr:uid="{00000000-0005-0000-0000-0000D85C0000}"/>
    <cellStyle name="Normal 2 4 2 2 2 2 2 3 4 2" xfId="26375" xr:uid="{00000000-0005-0000-0000-0000D95C0000}"/>
    <cellStyle name="Normal 2 4 2 2 2 2 2 3 5" xfId="18229" xr:uid="{00000000-0005-0000-0000-0000DA5C0000}"/>
    <cellStyle name="Normal 2 4 2 2 2 2 2 4" xfId="3286" xr:uid="{00000000-0005-0000-0000-0000DB5C0000}"/>
    <cellStyle name="Normal 2 4 2 2 2 2 2 4 2" xfId="11432" xr:uid="{00000000-0005-0000-0000-0000DC5C0000}"/>
    <cellStyle name="Normal 2 4 2 2 2 2 2 4 2 2" xfId="27728" xr:uid="{00000000-0005-0000-0000-0000DD5C0000}"/>
    <cellStyle name="Normal 2 4 2 2 2 2 2 4 3" xfId="19582" xr:uid="{00000000-0005-0000-0000-0000DE5C0000}"/>
    <cellStyle name="Normal 2 4 2 2 2 2 2 5" xfId="5822" xr:uid="{00000000-0005-0000-0000-0000DF5C0000}"/>
    <cellStyle name="Normal 2 4 2 2 2 2 2 5 2" xfId="13968" xr:uid="{00000000-0005-0000-0000-0000E05C0000}"/>
    <cellStyle name="Normal 2 4 2 2 2 2 2 5 2 2" xfId="30264" xr:uid="{00000000-0005-0000-0000-0000E15C0000}"/>
    <cellStyle name="Normal 2 4 2 2 2 2 2 5 3" xfId="22118" xr:uid="{00000000-0005-0000-0000-0000E25C0000}"/>
    <cellStyle name="Normal 2 4 2 2 2 2 2 6" xfId="8669" xr:uid="{00000000-0005-0000-0000-0000E35C0000}"/>
    <cellStyle name="Normal 2 4 2 2 2 2 2 6 2" xfId="24965" xr:uid="{00000000-0005-0000-0000-0000E45C0000}"/>
    <cellStyle name="Normal 2 4 2 2 2 2 2 7" xfId="16819" xr:uid="{00000000-0005-0000-0000-0000E55C0000}"/>
    <cellStyle name="Normal 2 4 2 2 2 2 3" xfId="884" xr:uid="{00000000-0005-0000-0000-0000E65C0000}"/>
    <cellStyle name="Normal 2 4 2 2 2 2 3 2" xfId="2294" xr:uid="{00000000-0005-0000-0000-0000E75C0000}"/>
    <cellStyle name="Normal 2 4 2 2 2 2 3 2 2" xfId="4817" xr:uid="{00000000-0005-0000-0000-0000E85C0000}"/>
    <cellStyle name="Normal 2 4 2 2 2 2 3 2 2 2" xfId="12963" xr:uid="{00000000-0005-0000-0000-0000E95C0000}"/>
    <cellStyle name="Normal 2 4 2 2 2 2 3 2 2 2 2" xfId="29259" xr:uid="{00000000-0005-0000-0000-0000EA5C0000}"/>
    <cellStyle name="Normal 2 4 2 2 2 2 3 2 2 3" xfId="21113" xr:uid="{00000000-0005-0000-0000-0000EB5C0000}"/>
    <cellStyle name="Normal 2 4 2 2 2 2 3 2 3" xfId="7593" xr:uid="{00000000-0005-0000-0000-0000EC5C0000}"/>
    <cellStyle name="Normal 2 4 2 2 2 2 3 2 3 2" xfId="15739" xr:uid="{00000000-0005-0000-0000-0000ED5C0000}"/>
    <cellStyle name="Normal 2 4 2 2 2 2 3 2 3 2 2" xfId="32035" xr:uid="{00000000-0005-0000-0000-0000EE5C0000}"/>
    <cellStyle name="Normal 2 4 2 2 2 2 3 2 3 3" xfId="23889" xr:uid="{00000000-0005-0000-0000-0000EF5C0000}"/>
    <cellStyle name="Normal 2 4 2 2 2 2 3 2 4" xfId="10440" xr:uid="{00000000-0005-0000-0000-0000F05C0000}"/>
    <cellStyle name="Normal 2 4 2 2 2 2 3 2 4 2" xfId="26736" xr:uid="{00000000-0005-0000-0000-0000F15C0000}"/>
    <cellStyle name="Normal 2 4 2 2 2 2 3 2 5" xfId="18590" xr:uid="{00000000-0005-0000-0000-0000F25C0000}"/>
    <cellStyle name="Normal 2 4 2 2 2 2 3 3" xfId="3599" xr:uid="{00000000-0005-0000-0000-0000F35C0000}"/>
    <cellStyle name="Normal 2 4 2 2 2 2 3 3 2" xfId="11745" xr:uid="{00000000-0005-0000-0000-0000F45C0000}"/>
    <cellStyle name="Normal 2 4 2 2 2 2 3 3 2 2" xfId="28041" xr:uid="{00000000-0005-0000-0000-0000F55C0000}"/>
    <cellStyle name="Normal 2 4 2 2 2 2 3 3 3" xfId="19895" xr:uid="{00000000-0005-0000-0000-0000F65C0000}"/>
    <cellStyle name="Normal 2 4 2 2 2 2 3 4" xfId="6183" xr:uid="{00000000-0005-0000-0000-0000F75C0000}"/>
    <cellStyle name="Normal 2 4 2 2 2 2 3 4 2" xfId="14329" xr:uid="{00000000-0005-0000-0000-0000F85C0000}"/>
    <cellStyle name="Normal 2 4 2 2 2 2 3 4 2 2" xfId="30625" xr:uid="{00000000-0005-0000-0000-0000F95C0000}"/>
    <cellStyle name="Normal 2 4 2 2 2 2 3 4 3" xfId="22479" xr:uid="{00000000-0005-0000-0000-0000FA5C0000}"/>
    <cellStyle name="Normal 2 4 2 2 2 2 3 5" xfId="9030" xr:uid="{00000000-0005-0000-0000-0000FB5C0000}"/>
    <cellStyle name="Normal 2 4 2 2 2 2 3 5 2" xfId="25326" xr:uid="{00000000-0005-0000-0000-0000FC5C0000}"/>
    <cellStyle name="Normal 2 4 2 2 2 2 3 6" xfId="17180" xr:uid="{00000000-0005-0000-0000-0000FD5C0000}"/>
    <cellStyle name="Normal 2 4 2 2 2 2 4" xfId="1589" xr:uid="{00000000-0005-0000-0000-0000FE5C0000}"/>
    <cellStyle name="Normal 2 4 2 2 2 2 4 2" xfId="4208" xr:uid="{00000000-0005-0000-0000-0000FF5C0000}"/>
    <cellStyle name="Normal 2 4 2 2 2 2 4 2 2" xfId="12354" xr:uid="{00000000-0005-0000-0000-0000005D0000}"/>
    <cellStyle name="Normal 2 4 2 2 2 2 4 2 2 2" xfId="28650" xr:uid="{00000000-0005-0000-0000-0000015D0000}"/>
    <cellStyle name="Normal 2 4 2 2 2 2 4 2 3" xfId="20504" xr:uid="{00000000-0005-0000-0000-0000025D0000}"/>
    <cellStyle name="Normal 2 4 2 2 2 2 4 3" xfId="6888" xr:uid="{00000000-0005-0000-0000-0000035D0000}"/>
    <cellStyle name="Normal 2 4 2 2 2 2 4 3 2" xfId="15034" xr:uid="{00000000-0005-0000-0000-0000045D0000}"/>
    <cellStyle name="Normal 2 4 2 2 2 2 4 3 2 2" xfId="31330" xr:uid="{00000000-0005-0000-0000-0000055D0000}"/>
    <cellStyle name="Normal 2 4 2 2 2 2 4 3 3" xfId="23184" xr:uid="{00000000-0005-0000-0000-0000065D0000}"/>
    <cellStyle name="Normal 2 4 2 2 2 2 4 4" xfId="9735" xr:uid="{00000000-0005-0000-0000-0000075D0000}"/>
    <cellStyle name="Normal 2 4 2 2 2 2 4 4 2" xfId="26031" xr:uid="{00000000-0005-0000-0000-0000085D0000}"/>
    <cellStyle name="Normal 2 4 2 2 2 2 4 5" xfId="17885" xr:uid="{00000000-0005-0000-0000-0000095D0000}"/>
    <cellStyle name="Normal 2 4 2 2 2 2 5" xfId="2990" xr:uid="{00000000-0005-0000-0000-00000A5D0000}"/>
    <cellStyle name="Normal 2 4 2 2 2 2 5 2" xfId="11136" xr:uid="{00000000-0005-0000-0000-00000B5D0000}"/>
    <cellStyle name="Normal 2 4 2 2 2 2 5 2 2" xfId="27432" xr:uid="{00000000-0005-0000-0000-00000C5D0000}"/>
    <cellStyle name="Normal 2 4 2 2 2 2 5 3" xfId="19286" xr:uid="{00000000-0005-0000-0000-00000D5D0000}"/>
    <cellStyle name="Normal 2 4 2 2 2 2 6" xfId="5478" xr:uid="{00000000-0005-0000-0000-00000E5D0000}"/>
    <cellStyle name="Normal 2 4 2 2 2 2 6 2" xfId="13624" xr:uid="{00000000-0005-0000-0000-00000F5D0000}"/>
    <cellStyle name="Normal 2 4 2 2 2 2 6 2 2" xfId="29920" xr:uid="{00000000-0005-0000-0000-0000105D0000}"/>
    <cellStyle name="Normal 2 4 2 2 2 2 6 3" xfId="21774" xr:uid="{00000000-0005-0000-0000-0000115D0000}"/>
    <cellStyle name="Normal 2 4 2 2 2 2 7" xfId="8325" xr:uid="{00000000-0005-0000-0000-0000125D0000}"/>
    <cellStyle name="Normal 2 4 2 2 2 2 7 2" xfId="24621" xr:uid="{00000000-0005-0000-0000-0000135D0000}"/>
    <cellStyle name="Normal 2 4 2 2 2 2 8" xfId="16475" xr:uid="{00000000-0005-0000-0000-0000145D0000}"/>
    <cellStyle name="Normal 2 4 2 2 2 3" xfId="253" xr:uid="{00000000-0005-0000-0000-0000155D0000}"/>
    <cellStyle name="Normal 2 4 2 2 2 3 2" xfId="597" xr:uid="{00000000-0005-0000-0000-0000165D0000}"/>
    <cellStyle name="Normal 2 4 2 2 2 3 2 2" xfId="1303" xr:uid="{00000000-0005-0000-0000-0000175D0000}"/>
    <cellStyle name="Normal 2 4 2 2 2 3 2 2 2" xfId="2713" xr:uid="{00000000-0005-0000-0000-0000185D0000}"/>
    <cellStyle name="Normal 2 4 2 2 2 3 2 2 2 2" xfId="5187" xr:uid="{00000000-0005-0000-0000-0000195D0000}"/>
    <cellStyle name="Normal 2 4 2 2 2 3 2 2 2 2 2" xfId="13333" xr:uid="{00000000-0005-0000-0000-00001A5D0000}"/>
    <cellStyle name="Normal 2 4 2 2 2 3 2 2 2 2 2 2" xfId="29629" xr:uid="{00000000-0005-0000-0000-00001B5D0000}"/>
    <cellStyle name="Normal 2 4 2 2 2 3 2 2 2 2 3" xfId="21483" xr:uid="{00000000-0005-0000-0000-00001C5D0000}"/>
    <cellStyle name="Normal 2 4 2 2 2 3 2 2 2 3" xfId="8012" xr:uid="{00000000-0005-0000-0000-00001D5D0000}"/>
    <cellStyle name="Normal 2 4 2 2 2 3 2 2 2 3 2" xfId="16158" xr:uid="{00000000-0005-0000-0000-00001E5D0000}"/>
    <cellStyle name="Normal 2 4 2 2 2 3 2 2 2 3 2 2" xfId="32454" xr:uid="{00000000-0005-0000-0000-00001F5D0000}"/>
    <cellStyle name="Normal 2 4 2 2 2 3 2 2 2 3 3" xfId="24308" xr:uid="{00000000-0005-0000-0000-0000205D0000}"/>
    <cellStyle name="Normal 2 4 2 2 2 3 2 2 2 4" xfId="10859" xr:uid="{00000000-0005-0000-0000-0000215D0000}"/>
    <cellStyle name="Normal 2 4 2 2 2 3 2 2 2 4 2" xfId="27155" xr:uid="{00000000-0005-0000-0000-0000225D0000}"/>
    <cellStyle name="Normal 2 4 2 2 2 3 2 2 2 5" xfId="19009" xr:uid="{00000000-0005-0000-0000-0000235D0000}"/>
    <cellStyle name="Normal 2 4 2 2 2 3 2 2 3" xfId="3969" xr:uid="{00000000-0005-0000-0000-0000245D0000}"/>
    <cellStyle name="Normal 2 4 2 2 2 3 2 2 3 2" xfId="12115" xr:uid="{00000000-0005-0000-0000-0000255D0000}"/>
    <cellStyle name="Normal 2 4 2 2 2 3 2 2 3 2 2" xfId="28411" xr:uid="{00000000-0005-0000-0000-0000265D0000}"/>
    <cellStyle name="Normal 2 4 2 2 2 3 2 2 3 3" xfId="20265" xr:uid="{00000000-0005-0000-0000-0000275D0000}"/>
    <cellStyle name="Normal 2 4 2 2 2 3 2 2 4" xfId="6602" xr:uid="{00000000-0005-0000-0000-0000285D0000}"/>
    <cellStyle name="Normal 2 4 2 2 2 3 2 2 4 2" xfId="14748" xr:uid="{00000000-0005-0000-0000-0000295D0000}"/>
    <cellStyle name="Normal 2 4 2 2 2 3 2 2 4 2 2" xfId="31044" xr:uid="{00000000-0005-0000-0000-00002A5D0000}"/>
    <cellStyle name="Normal 2 4 2 2 2 3 2 2 4 3" xfId="22898" xr:uid="{00000000-0005-0000-0000-00002B5D0000}"/>
    <cellStyle name="Normal 2 4 2 2 2 3 2 2 5" xfId="9449" xr:uid="{00000000-0005-0000-0000-00002C5D0000}"/>
    <cellStyle name="Normal 2 4 2 2 2 3 2 2 5 2" xfId="25745" xr:uid="{00000000-0005-0000-0000-00002D5D0000}"/>
    <cellStyle name="Normal 2 4 2 2 2 3 2 2 6" xfId="17599" xr:uid="{00000000-0005-0000-0000-00002E5D0000}"/>
    <cellStyle name="Normal 2 4 2 2 2 3 2 3" xfId="2008" xr:uid="{00000000-0005-0000-0000-00002F5D0000}"/>
    <cellStyle name="Normal 2 4 2 2 2 3 2 3 2" xfId="4578" xr:uid="{00000000-0005-0000-0000-0000305D0000}"/>
    <cellStyle name="Normal 2 4 2 2 2 3 2 3 2 2" xfId="12724" xr:uid="{00000000-0005-0000-0000-0000315D0000}"/>
    <cellStyle name="Normal 2 4 2 2 2 3 2 3 2 2 2" xfId="29020" xr:uid="{00000000-0005-0000-0000-0000325D0000}"/>
    <cellStyle name="Normal 2 4 2 2 2 3 2 3 2 3" xfId="20874" xr:uid="{00000000-0005-0000-0000-0000335D0000}"/>
    <cellStyle name="Normal 2 4 2 2 2 3 2 3 3" xfId="7307" xr:uid="{00000000-0005-0000-0000-0000345D0000}"/>
    <cellStyle name="Normal 2 4 2 2 2 3 2 3 3 2" xfId="15453" xr:uid="{00000000-0005-0000-0000-0000355D0000}"/>
    <cellStyle name="Normal 2 4 2 2 2 3 2 3 3 2 2" xfId="31749" xr:uid="{00000000-0005-0000-0000-0000365D0000}"/>
    <cellStyle name="Normal 2 4 2 2 2 3 2 3 3 3" xfId="23603" xr:uid="{00000000-0005-0000-0000-0000375D0000}"/>
    <cellStyle name="Normal 2 4 2 2 2 3 2 3 4" xfId="10154" xr:uid="{00000000-0005-0000-0000-0000385D0000}"/>
    <cellStyle name="Normal 2 4 2 2 2 3 2 3 4 2" xfId="26450" xr:uid="{00000000-0005-0000-0000-0000395D0000}"/>
    <cellStyle name="Normal 2 4 2 2 2 3 2 3 5" xfId="18304" xr:uid="{00000000-0005-0000-0000-00003A5D0000}"/>
    <cellStyle name="Normal 2 4 2 2 2 3 2 4" xfId="3360" xr:uid="{00000000-0005-0000-0000-00003B5D0000}"/>
    <cellStyle name="Normal 2 4 2 2 2 3 2 4 2" xfId="11506" xr:uid="{00000000-0005-0000-0000-00003C5D0000}"/>
    <cellStyle name="Normal 2 4 2 2 2 3 2 4 2 2" xfId="27802" xr:uid="{00000000-0005-0000-0000-00003D5D0000}"/>
    <cellStyle name="Normal 2 4 2 2 2 3 2 4 3" xfId="19656" xr:uid="{00000000-0005-0000-0000-00003E5D0000}"/>
    <cellStyle name="Normal 2 4 2 2 2 3 2 5" xfId="5897" xr:uid="{00000000-0005-0000-0000-00003F5D0000}"/>
    <cellStyle name="Normal 2 4 2 2 2 3 2 5 2" xfId="14043" xr:uid="{00000000-0005-0000-0000-0000405D0000}"/>
    <cellStyle name="Normal 2 4 2 2 2 3 2 5 2 2" xfId="30339" xr:uid="{00000000-0005-0000-0000-0000415D0000}"/>
    <cellStyle name="Normal 2 4 2 2 2 3 2 5 3" xfId="22193" xr:uid="{00000000-0005-0000-0000-0000425D0000}"/>
    <cellStyle name="Normal 2 4 2 2 2 3 2 6" xfId="8744" xr:uid="{00000000-0005-0000-0000-0000435D0000}"/>
    <cellStyle name="Normal 2 4 2 2 2 3 2 6 2" xfId="25040" xr:uid="{00000000-0005-0000-0000-0000445D0000}"/>
    <cellStyle name="Normal 2 4 2 2 2 3 2 7" xfId="16894" xr:uid="{00000000-0005-0000-0000-0000455D0000}"/>
    <cellStyle name="Normal 2 4 2 2 2 3 3" xfId="959" xr:uid="{00000000-0005-0000-0000-0000465D0000}"/>
    <cellStyle name="Normal 2 4 2 2 2 3 3 2" xfId="2369" xr:uid="{00000000-0005-0000-0000-0000475D0000}"/>
    <cellStyle name="Normal 2 4 2 2 2 3 3 2 2" xfId="4891" xr:uid="{00000000-0005-0000-0000-0000485D0000}"/>
    <cellStyle name="Normal 2 4 2 2 2 3 3 2 2 2" xfId="13037" xr:uid="{00000000-0005-0000-0000-0000495D0000}"/>
    <cellStyle name="Normal 2 4 2 2 2 3 3 2 2 2 2" xfId="29333" xr:uid="{00000000-0005-0000-0000-00004A5D0000}"/>
    <cellStyle name="Normal 2 4 2 2 2 3 3 2 2 3" xfId="21187" xr:uid="{00000000-0005-0000-0000-00004B5D0000}"/>
    <cellStyle name="Normal 2 4 2 2 2 3 3 2 3" xfId="7668" xr:uid="{00000000-0005-0000-0000-00004C5D0000}"/>
    <cellStyle name="Normal 2 4 2 2 2 3 3 2 3 2" xfId="15814" xr:uid="{00000000-0005-0000-0000-00004D5D0000}"/>
    <cellStyle name="Normal 2 4 2 2 2 3 3 2 3 2 2" xfId="32110" xr:uid="{00000000-0005-0000-0000-00004E5D0000}"/>
    <cellStyle name="Normal 2 4 2 2 2 3 3 2 3 3" xfId="23964" xr:uid="{00000000-0005-0000-0000-00004F5D0000}"/>
    <cellStyle name="Normal 2 4 2 2 2 3 3 2 4" xfId="10515" xr:uid="{00000000-0005-0000-0000-0000505D0000}"/>
    <cellStyle name="Normal 2 4 2 2 2 3 3 2 4 2" xfId="26811" xr:uid="{00000000-0005-0000-0000-0000515D0000}"/>
    <cellStyle name="Normal 2 4 2 2 2 3 3 2 5" xfId="18665" xr:uid="{00000000-0005-0000-0000-0000525D0000}"/>
    <cellStyle name="Normal 2 4 2 2 2 3 3 3" xfId="3673" xr:uid="{00000000-0005-0000-0000-0000535D0000}"/>
    <cellStyle name="Normal 2 4 2 2 2 3 3 3 2" xfId="11819" xr:uid="{00000000-0005-0000-0000-0000545D0000}"/>
    <cellStyle name="Normal 2 4 2 2 2 3 3 3 2 2" xfId="28115" xr:uid="{00000000-0005-0000-0000-0000555D0000}"/>
    <cellStyle name="Normal 2 4 2 2 2 3 3 3 3" xfId="19969" xr:uid="{00000000-0005-0000-0000-0000565D0000}"/>
    <cellStyle name="Normal 2 4 2 2 2 3 3 4" xfId="6258" xr:uid="{00000000-0005-0000-0000-0000575D0000}"/>
    <cellStyle name="Normal 2 4 2 2 2 3 3 4 2" xfId="14404" xr:uid="{00000000-0005-0000-0000-0000585D0000}"/>
    <cellStyle name="Normal 2 4 2 2 2 3 3 4 2 2" xfId="30700" xr:uid="{00000000-0005-0000-0000-0000595D0000}"/>
    <cellStyle name="Normal 2 4 2 2 2 3 3 4 3" xfId="22554" xr:uid="{00000000-0005-0000-0000-00005A5D0000}"/>
    <cellStyle name="Normal 2 4 2 2 2 3 3 5" xfId="9105" xr:uid="{00000000-0005-0000-0000-00005B5D0000}"/>
    <cellStyle name="Normal 2 4 2 2 2 3 3 5 2" xfId="25401" xr:uid="{00000000-0005-0000-0000-00005C5D0000}"/>
    <cellStyle name="Normal 2 4 2 2 2 3 3 6" xfId="17255" xr:uid="{00000000-0005-0000-0000-00005D5D0000}"/>
    <cellStyle name="Normal 2 4 2 2 2 3 4" xfId="1664" xr:uid="{00000000-0005-0000-0000-00005E5D0000}"/>
    <cellStyle name="Normal 2 4 2 2 2 3 4 2" xfId="4282" xr:uid="{00000000-0005-0000-0000-00005F5D0000}"/>
    <cellStyle name="Normal 2 4 2 2 2 3 4 2 2" xfId="12428" xr:uid="{00000000-0005-0000-0000-0000605D0000}"/>
    <cellStyle name="Normal 2 4 2 2 2 3 4 2 2 2" xfId="28724" xr:uid="{00000000-0005-0000-0000-0000615D0000}"/>
    <cellStyle name="Normal 2 4 2 2 2 3 4 2 3" xfId="20578" xr:uid="{00000000-0005-0000-0000-0000625D0000}"/>
    <cellStyle name="Normal 2 4 2 2 2 3 4 3" xfId="6963" xr:uid="{00000000-0005-0000-0000-0000635D0000}"/>
    <cellStyle name="Normal 2 4 2 2 2 3 4 3 2" xfId="15109" xr:uid="{00000000-0005-0000-0000-0000645D0000}"/>
    <cellStyle name="Normal 2 4 2 2 2 3 4 3 2 2" xfId="31405" xr:uid="{00000000-0005-0000-0000-0000655D0000}"/>
    <cellStyle name="Normal 2 4 2 2 2 3 4 3 3" xfId="23259" xr:uid="{00000000-0005-0000-0000-0000665D0000}"/>
    <cellStyle name="Normal 2 4 2 2 2 3 4 4" xfId="9810" xr:uid="{00000000-0005-0000-0000-0000675D0000}"/>
    <cellStyle name="Normal 2 4 2 2 2 3 4 4 2" xfId="26106" xr:uid="{00000000-0005-0000-0000-0000685D0000}"/>
    <cellStyle name="Normal 2 4 2 2 2 3 4 5" xfId="17960" xr:uid="{00000000-0005-0000-0000-0000695D0000}"/>
    <cellStyle name="Normal 2 4 2 2 2 3 5" xfId="3064" xr:uid="{00000000-0005-0000-0000-00006A5D0000}"/>
    <cellStyle name="Normal 2 4 2 2 2 3 5 2" xfId="11210" xr:uid="{00000000-0005-0000-0000-00006B5D0000}"/>
    <cellStyle name="Normal 2 4 2 2 2 3 5 2 2" xfId="27506" xr:uid="{00000000-0005-0000-0000-00006C5D0000}"/>
    <cellStyle name="Normal 2 4 2 2 2 3 5 3" xfId="19360" xr:uid="{00000000-0005-0000-0000-00006D5D0000}"/>
    <cellStyle name="Normal 2 4 2 2 2 3 6" xfId="5553" xr:uid="{00000000-0005-0000-0000-00006E5D0000}"/>
    <cellStyle name="Normal 2 4 2 2 2 3 6 2" xfId="13699" xr:uid="{00000000-0005-0000-0000-00006F5D0000}"/>
    <cellStyle name="Normal 2 4 2 2 2 3 6 2 2" xfId="29995" xr:uid="{00000000-0005-0000-0000-0000705D0000}"/>
    <cellStyle name="Normal 2 4 2 2 2 3 6 3" xfId="21849" xr:uid="{00000000-0005-0000-0000-0000715D0000}"/>
    <cellStyle name="Normal 2 4 2 2 2 3 7" xfId="8400" xr:uid="{00000000-0005-0000-0000-0000725D0000}"/>
    <cellStyle name="Normal 2 4 2 2 2 3 7 2" xfId="24696" xr:uid="{00000000-0005-0000-0000-0000735D0000}"/>
    <cellStyle name="Normal 2 4 2 2 2 3 8" xfId="16550" xr:uid="{00000000-0005-0000-0000-0000745D0000}"/>
    <cellStyle name="Normal 2 4 2 2 2 4" xfId="342" xr:uid="{00000000-0005-0000-0000-0000755D0000}"/>
    <cellStyle name="Normal 2 4 2 2 2 4 2" xfId="686" xr:uid="{00000000-0005-0000-0000-0000765D0000}"/>
    <cellStyle name="Normal 2 4 2 2 2 4 2 2" xfId="1392" xr:uid="{00000000-0005-0000-0000-0000775D0000}"/>
    <cellStyle name="Normal 2 4 2 2 2 4 2 2 2" xfId="2802" xr:uid="{00000000-0005-0000-0000-0000785D0000}"/>
    <cellStyle name="Normal 2 4 2 2 2 4 2 2 2 2" xfId="5261" xr:uid="{00000000-0005-0000-0000-0000795D0000}"/>
    <cellStyle name="Normal 2 4 2 2 2 4 2 2 2 2 2" xfId="13407" xr:uid="{00000000-0005-0000-0000-00007A5D0000}"/>
    <cellStyle name="Normal 2 4 2 2 2 4 2 2 2 2 2 2" xfId="29703" xr:uid="{00000000-0005-0000-0000-00007B5D0000}"/>
    <cellStyle name="Normal 2 4 2 2 2 4 2 2 2 2 3" xfId="21557" xr:uid="{00000000-0005-0000-0000-00007C5D0000}"/>
    <cellStyle name="Normal 2 4 2 2 2 4 2 2 2 3" xfId="8101" xr:uid="{00000000-0005-0000-0000-00007D5D0000}"/>
    <cellStyle name="Normal 2 4 2 2 2 4 2 2 2 3 2" xfId="16247" xr:uid="{00000000-0005-0000-0000-00007E5D0000}"/>
    <cellStyle name="Normal 2 4 2 2 2 4 2 2 2 3 2 2" xfId="32543" xr:uid="{00000000-0005-0000-0000-00007F5D0000}"/>
    <cellStyle name="Normal 2 4 2 2 2 4 2 2 2 3 3" xfId="24397" xr:uid="{00000000-0005-0000-0000-0000805D0000}"/>
    <cellStyle name="Normal 2 4 2 2 2 4 2 2 2 4" xfId="10948" xr:uid="{00000000-0005-0000-0000-0000815D0000}"/>
    <cellStyle name="Normal 2 4 2 2 2 4 2 2 2 4 2" xfId="27244" xr:uid="{00000000-0005-0000-0000-0000825D0000}"/>
    <cellStyle name="Normal 2 4 2 2 2 4 2 2 2 5" xfId="19098" xr:uid="{00000000-0005-0000-0000-0000835D0000}"/>
    <cellStyle name="Normal 2 4 2 2 2 4 2 2 3" xfId="4043" xr:uid="{00000000-0005-0000-0000-0000845D0000}"/>
    <cellStyle name="Normal 2 4 2 2 2 4 2 2 3 2" xfId="12189" xr:uid="{00000000-0005-0000-0000-0000855D0000}"/>
    <cellStyle name="Normal 2 4 2 2 2 4 2 2 3 2 2" xfId="28485" xr:uid="{00000000-0005-0000-0000-0000865D0000}"/>
    <cellStyle name="Normal 2 4 2 2 2 4 2 2 3 3" xfId="20339" xr:uid="{00000000-0005-0000-0000-0000875D0000}"/>
    <cellStyle name="Normal 2 4 2 2 2 4 2 2 4" xfId="6691" xr:uid="{00000000-0005-0000-0000-0000885D0000}"/>
    <cellStyle name="Normal 2 4 2 2 2 4 2 2 4 2" xfId="14837" xr:uid="{00000000-0005-0000-0000-0000895D0000}"/>
    <cellStyle name="Normal 2 4 2 2 2 4 2 2 4 2 2" xfId="31133" xr:uid="{00000000-0005-0000-0000-00008A5D0000}"/>
    <cellStyle name="Normal 2 4 2 2 2 4 2 2 4 3" xfId="22987" xr:uid="{00000000-0005-0000-0000-00008B5D0000}"/>
    <cellStyle name="Normal 2 4 2 2 2 4 2 2 5" xfId="9538" xr:uid="{00000000-0005-0000-0000-00008C5D0000}"/>
    <cellStyle name="Normal 2 4 2 2 2 4 2 2 5 2" xfId="25834" xr:uid="{00000000-0005-0000-0000-00008D5D0000}"/>
    <cellStyle name="Normal 2 4 2 2 2 4 2 2 6" xfId="17688" xr:uid="{00000000-0005-0000-0000-00008E5D0000}"/>
    <cellStyle name="Normal 2 4 2 2 2 4 2 3" xfId="2097" xr:uid="{00000000-0005-0000-0000-00008F5D0000}"/>
    <cellStyle name="Normal 2 4 2 2 2 4 2 3 2" xfId="4652" xr:uid="{00000000-0005-0000-0000-0000905D0000}"/>
    <cellStyle name="Normal 2 4 2 2 2 4 2 3 2 2" xfId="12798" xr:uid="{00000000-0005-0000-0000-0000915D0000}"/>
    <cellStyle name="Normal 2 4 2 2 2 4 2 3 2 2 2" xfId="29094" xr:uid="{00000000-0005-0000-0000-0000925D0000}"/>
    <cellStyle name="Normal 2 4 2 2 2 4 2 3 2 3" xfId="20948" xr:uid="{00000000-0005-0000-0000-0000935D0000}"/>
    <cellStyle name="Normal 2 4 2 2 2 4 2 3 3" xfId="7396" xr:uid="{00000000-0005-0000-0000-0000945D0000}"/>
    <cellStyle name="Normal 2 4 2 2 2 4 2 3 3 2" xfId="15542" xr:uid="{00000000-0005-0000-0000-0000955D0000}"/>
    <cellStyle name="Normal 2 4 2 2 2 4 2 3 3 2 2" xfId="31838" xr:uid="{00000000-0005-0000-0000-0000965D0000}"/>
    <cellStyle name="Normal 2 4 2 2 2 4 2 3 3 3" xfId="23692" xr:uid="{00000000-0005-0000-0000-0000975D0000}"/>
    <cellStyle name="Normal 2 4 2 2 2 4 2 3 4" xfId="10243" xr:uid="{00000000-0005-0000-0000-0000985D0000}"/>
    <cellStyle name="Normal 2 4 2 2 2 4 2 3 4 2" xfId="26539" xr:uid="{00000000-0005-0000-0000-0000995D0000}"/>
    <cellStyle name="Normal 2 4 2 2 2 4 2 3 5" xfId="18393" xr:uid="{00000000-0005-0000-0000-00009A5D0000}"/>
    <cellStyle name="Normal 2 4 2 2 2 4 2 4" xfId="3434" xr:uid="{00000000-0005-0000-0000-00009B5D0000}"/>
    <cellStyle name="Normal 2 4 2 2 2 4 2 4 2" xfId="11580" xr:uid="{00000000-0005-0000-0000-00009C5D0000}"/>
    <cellStyle name="Normal 2 4 2 2 2 4 2 4 2 2" xfId="27876" xr:uid="{00000000-0005-0000-0000-00009D5D0000}"/>
    <cellStyle name="Normal 2 4 2 2 2 4 2 4 3" xfId="19730" xr:uid="{00000000-0005-0000-0000-00009E5D0000}"/>
    <cellStyle name="Normal 2 4 2 2 2 4 2 5" xfId="5986" xr:uid="{00000000-0005-0000-0000-00009F5D0000}"/>
    <cellStyle name="Normal 2 4 2 2 2 4 2 5 2" xfId="14132" xr:uid="{00000000-0005-0000-0000-0000A05D0000}"/>
    <cellStyle name="Normal 2 4 2 2 2 4 2 5 2 2" xfId="30428" xr:uid="{00000000-0005-0000-0000-0000A15D0000}"/>
    <cellStyle name="Normal 2 4 2 2 2 4 2 5 3" xfId="22282" xr:uid="{00000000-0005-0000-0000-0000A25D0000}"/>
    <cellStyle name="Normal 2 4 2 2 2 4 2 6" xfId="8833" xr:uid="{00000000-0005-0000-0000-0000A35D0000}"/>
    <cellStyle name="Normal 2 4 2 2 2 4 2 6 2" xfId="25129" xr:uid="{00000000-0005-0000-0000-0000A45D0000}"/>
    <cellStyle name="Normal 2 4 2 2 2 4 2 7" xfId="16983" xr:uid="{00000000-0005-0000-0000-0000A55D0000}"/>
    <cellStyle name="Normal 2 4 2 2 2 4 3" xfId="1048" xr:uid="{00000000-0005-0000-0000-0000A65D0000}"/>
    <cellStyle name="Normal 2 4 2 2 2 4 3 2" xfId="2458" xr:uid="{00000000-0005-0000-0000-0000A75D0000}"/>
    <cellStyle name="Normal 2 4 2 2 2 4 3 2 2" xfId="4965" xr:uid="{00000000-0005-0000-0000-0000A85D0000}"/>
    <cellStyle name="Normal 2 4 2 2 2 4 3 2 2 2" xfId="13111" xr:uid="{00000000-0005-0000-0000-0000A95D0000}"/>
    <cellStyle name="Normal 2 4 2 2 2 4 3 2 2 2 2" xfId="29407" xr:uid="{00000000-0005-0000-0000-0000AA5D0000}"/>
    <cellStyle name="Normal 2 4 2 2 2 4 3 2 2 3" xfId="21261" xr:uid="{00000000-0005-0000-0000-0000AB5D0000}"/>
    <cellStyle name="Normal 2 4 2 2 2 4 3 2 3" xfId="7757" xr:uid="{00000000-0005-0000-0000-0000AC5D0000}"/>
    <cellStyle name="Normal 2 4 2 2 2 4 3 2 3 2" xfId="15903" xr:uid="{00000000-0005-0000-0000-0000AD5D0000}"/>
    <cellStyle name="Normal 2 4 2 2 2 4 3 2 3 2 2" xfId="32199" xr:uid="{00000000-0005-0000-0000-0000AE5D0000}"/>
    <cellStyle name="Normal 2 4 2 2 2 4 3 2 3 3" xfId="24053" xr:uid="{00000000-0005-0000-0000-0000AF5D0000}"/>
    <cellStyle name="Normal 2 4 2 2 2 4 3 2 4" xfId="10604" xr:uid="{00000000-0005-0000-0000-0000B05D0000}"/>
    <cellStyle name="Normal 2 4 2 2 2 4 3 2 4 2" xfId="26900" xr:uid="{00000000-0005-0000-0000-0000B15D0000}"/>
    <cellStyle name="Normal 2 4 2 2 2 4 3 2 5" xfId="18754" xr:uid="{00000000-0005-0000-0000-0000B25D0000}"/>
    <cellStyle name="Normal 2 4 2 2 2 4 3 3" xfId="3747" xr:uid="{00000000-0005-0000-0000-0000B35D0000}"/>
    <cellStyle name="Normal 2 4 2 2 2 4 3 3 2" xfId="11893" xr:uid="{00000000-0005-0000-0000-0000B45D0000}"/>
    <cellStyle name="Normal 2 4 2 2 2 4 3 3 2 2" xfId="28189" xr:uid="{00000000-0005-0000-0000-0000B55D0000}"/>
    <cellStyle name="Normal 2 4 2 2 2 4 3 3 3" xfId="20043" xr:uid="{00000000-0005-0000-0000-0000B65D0000}"/>
    <cellStyle name="Normal 2 4 2 2 2 4 3 4" xfId="6347" xr:uid="{00000000-0005-0000-0000-0000B75D0000}"/>
    <cellStyle name="Normal 2 4 2 2 2 4 3 4 2" xfId="14493" xr:uid="{00000000-0005-0000-0000-0000B85D0000}"/>
    <cellStyle name="Normal 2 4 2 2 2 4 3 4 2 2" xfId="30789" xr:uid="{00000000-0005-0000-0000-0000B95D0000}"/>
    <cellStyle name="Normal 2 4 2 2 2 4 3 4 3" xfId="22643" xr:uid="{00000000-0005-0000-0000-0000BA5D0000}"/>
    <cellStyle name="Normal 2 4 2 2 2 4 3 5" xfId="9194" xr:uid="{00000000-0005-0000-0000-0000BB5D0000}"/>
    <cellStyle name="Normal 2 4 2 2 2 4 3 5 2" xfId="25490" xr:uid="{00000000-0005-0000-0000-0000BC5D0000}"/>
    <cellStyle name="Normal 2 4 2 2 2 4 3 6" xfId="17344" xr:uid="{00000000-0005-0000-0000-0000BD5D0000}"/>
    <cellStyle name="Normal 2 4 2 2 2 4 4" xfId="1753" xr:uid="{00000000-0005-0000-0000-0000BE5D0000}"/>
    <cellStyle name="Normal 2 4 2 2 2 4 4 2" xfId="4356" xr:uid="{00000000-0005-0000-0000-0000BF5D0000}"/>
    <cellStyle name="Normal 2 4 2 2 2 4 4 2 2" xfId="12502" xr:uid="{00000000-0005-0000-0000-0000C05D0000}"/>
    <cellStyle name="Normal 2 4 2 2 2 4 4 2 2 2" xfId="28798" xr:uid="{00000000-0005-0000-0000-0000C15D0000}"/>
    <cellStyle name="Normal 2 4 2 2 2 4 4 2 3" xfId="20652" xr:uid="{00000000-0005-0000-0000-0000C25D0000}"/>
    <cellStyle name="Normal 2 4 2 2 2 4 4 3" xfId="7052" xr:uid="{00000000-0005-0000-0000-0000C35D0000}"/>
    <cellStyle name="Normal 2 4 2 2 2 4 4 3 2" xfId="15198" xr:uid="{00000000-0005-0000-0000-0000C45D0000}"/>
    <cellStyle name="Normal 2 4 2 2 2 4 4 3 2 2" xfId="31494" xr:uid="{00000000-0005-0000-0000-0000C55D0000}"/>
    <cellStyle name="Normal 2 4 2 2 2 4 4 3 3" xfId="23348" xr:uid="{00000000-0005-0000-0000-0000C65D0000}"/>
    <cellStyle name="Normal 2 4 2 2 2 4 4 4" xfId="9899" xr:uid="{00000000-0005-0000-0000-0000C75D0000}"/>
    <cellStyle name="Normal 2 4 2 2 2 4 4 4 2" xfId="26195" xr:uid="{00000000-0005-0000-0000-0000C85D0000}"/>
    <cellStyle name="Normal 2 4 2 2 2 4 4 5" xfId="18049" xr:uid="{00000000-0005-0000-0000-0000C95D0000}"/>
    <cellStyle name="Normal 2 4 2 2 2 4 5" xfId="3138" xr:uid="{00000000-0005-0000-0000-0000CA5D0000}"/>
    <cellStyle name="Normal 2 4 2 2 2 4 5 2" xfId="11284" xr:uid="{00000000-0005-0000-0000-0000CB5D0000}"/>
    <cellStyle name="Normal 2 4 2 2 2 4 5 2 2" xfId="27580" xr:uid="{00000000-0005-0000-0000-0000CC5D0000}"/>
    <cellStyle name="Normal 2 4 2 2 2 4 5 3" xfId="19434" xr:uid="{00000000-0005-0000-0000-0000CD5D0000}"/>
    <cellStyle name="Normal 2 4 2 2 2 4 6" xfId="5642" xr:uid="{00000000-0005-0000-0000-0000CE5D0000}"/>
    <cellStyle name="Normal 2 4 2 2 2 4 6 2" xfId="13788" xr:uid="{00000000-0005-0000-0000-0000CF5D0000}"/>
    <cellStyle name="Normal 2 4 2 2 2 4 6 2 2" xfId="30084" xr:uid="{00000000-0005-0000-0000-0000D05D0000}"/>
    <cellStyle name="Normal 2 4 2 2 2 4 6 3" xfId="21938" xr:uid="{00000000-0005-0000-0000-0000D15D0000}"/>
    <cellStyle name="Normal 2 4 2 2 2 4 7" xfId="8489" xr:uid="{00000000-0005-0000-0000-0000D25D0000}"/>
    <cellStyle name="Normal 2 4 2 2 2 4 7 2" xfId="24785" xr:uid="{00000000-0005-0000-0000-0000D35D0000}"/>
    <cellStyle name="Normal 2 4 2 2 2 4 8" xfId="16639" xr:uid="{00000000-0005-0000-0000-0000D45D0000}"/>
    <cellStyle name="Normal 2 4 2 2 2 5" xfId="432" xr:uid="{00000000-0005-0000-0000-0000D55D0000}"/>
    <cellStyle name="Normal 2 4 2 2 2 5 2" xfId="1138" xr:uid="{00000000-0005-0000-0000-0000D65D0000}"/>
    <cellStyle name="Normal 2 4 2 2 2 5 2 2" xfId="2548" xr:uid="{00000000-0005-0000-0000-0000D75D0000}"/>
    <cellStyle name="Normal 2 4 2 2 2 5 2 2 2" xfId="5039" xr:uid="{00000000-0005-0000-0000-0000D85D0000}"/>
    <cellStyle name="Normal 2 4 2 2 2 5 2 2 2 2" xfId="13185" xr:uid="{00000000-0005-0000-0000-0000D95D0000}"/>
    <cellStyle name="Normal 2 4 2 2 2 5 2 2 2 2 2" xfId="29481" xr:uid="{00000000-0005-0000-0000-0000DA5D0000}"/>
    <cellStyle name="Normal 2 4 2 2 2 5 2 2 2 3" xfId="21335" xr:uid="{00000000-0005-0000-0000-0000DB5D0000}"/>
    <cellStyle name="Normal 2 4 2 2 2 5 2 2 3" xfId="7847" xr:uid="{00000000-0005-0000-0000-0000DC5D0000}"/>
    <cellStyle name="Normal 2 4 2 2 2 5 2 2 3 2" xfId="15993" xr:uid="{00000000-0005-0000-0000-0000DD5D0000}"/>
    <cellStyle name="Normal 2 4 2 2 2 5 2 2 3 2 2" xfId="32289" xr:uid="{00000000-0005-0000-0000-0000DE5D0000}"/>
    <cellStyle name="Normal 2 4 2 2 2 5 2 2 3 3" xfId="24143" xr:uid="{00000000-0005-0000-0000-0000DF5D0000}"/>
    <cellStyle name="Normal 2 4 2 2 2 5 2 2 4" xfId="10694" xr:uid="{00000000-0005-0000-0000-0000E05D0000}"/>
    <cellStyle name="Normal 2 4 2 2 2 5 2 2 4 2" xfId="26990" xr:uid="{00000000-0005-0000-0000-0000E15D0000}"/>
    <cellStyle name="Normal 2 4 2 2 2 5 2 2 5" xfId="18844" xr:uid="{00000000-0005-0000-0000-0000E25D0000}"/>
    <cellStyle name="Normal 2 4 2 2 2 5 2 3" xfId="3821" xr:uid="{00000000-0005-0000-0000-0000E35D0000}"/>
    <cellStyle name="Normal 2 4 2 2 2 5 2 3 2" xfId="11967" xr:uid="{00000000-0005-0000-0000-0000E45D0000}"/>
    <cellStyle name="Normal 2 4 2 2 2 5 2 3 2 2" xfId="28263" xr:uid="{00000000-0005-0000-0000-0000E55D0000}"/>
    <cellStyle name="Normal 2 4 2 2 2 5 2 3 3" xfId="20117" xr:uid="{00000000-0005-0000-0000-0000E65D0000}"/>
    <cellStyle name="Normal 2 4 2 2 2 5 2 4" xfId="6437" xr:uid="{00000000-0005-0000-0000-0000E75D0000}"/>
    <cellStyle name="Normal 2 4 2 2 2 5 2 4 2" xfId="14583" xr:uid="{00000000-0005-0000-0000-0000E85D0000}"/>
    <cellStyle name="Normal 2 4 2 2 2 5 2 4 2 2" xfId="30879" xr:uid="{00000000-0005-0000-0000-0000E95D0000}"/>
    <cellStyle name="Normal 2 4 2 2 2 5 2 4 3" xfId="22733" xr:uid="{00000000-0005-0000-0000-0000EA5D0000}"/>
    <cellStyle name="Normal 2 4 2 2 2 5 2 5" xfId="9284" xr:uid="{00000000-0005-0000-0000-0000EB5D0000}"/>
    <cellStyle name="Normal 2 4 2 2 2 5 2 5 2" xfId="25580" xr:uid="{00000000-0005-0000-0000-0000EC5D0000}"/>
    <cellStyle name="Normal 2 4 2 2 2 5 2 6" xfId="17434" xr:uid="{00000000-0005-0000-0000-0000ED5D0000}"/>
    <cellStyle name="Normal 2 4 2 2 2 5 3" xfId="1843" xr:uid="{00000000-0005-0000-0000-0000EE5D0000}"/>
    <cellStyle name="Normal 2 4 2 2 2 5 3 2" xfId="4430" xr:uid="{00000000-0005-0000-0000-0000EF5D0000}"/>
    <cellStyle name="Normal 2 4 2 2 2 5 3 2 2" xfId="12576" xr:uid="{00000000-0005-0000-0000-0000F05D0000}"/>
    <cellStyle name="Normal 2 4 2 2 2 5 3 2 2 2" xfId="28872" xr:uid="{00000000-0005-0000-0000-0000F15D0000}"/>
    <cellStyle name="Normal 2 4 2 2 2 5 3 2 3" xfId="20726" xr:uid="{00000000-0005-0000-0000-0000F25D0000}"/>
    <cellStyle name="Normal 2 4 2 2 2 5 3 3" xfId="7142" xr:uid="{00000000-0005-0000-0000-0000F35D0000}"/>
    <cellStyle name="Normal 2 4 2 2 2 5 3 3 2" xfId="15288" xr:uid="{00000000-0005-0000-0000-0000F45D0000}"/>
    <cellStyle name="Normal 2 4 2 2 2 5 3 3 2 2" xfId="31584" xr:uid="{00000000-0005-0000-0000-0000F55D0000}"/>
    <cellStyle name="Normal 2 4 2 2 2 5 3 3 3" xfId="23438" xr:uid="{00000000-0005-0000-0000-0000F65D0000}"/>
    <cellStyle name="Normal 2 4 2 2 2 5 3 4" xfId="9989" xr:uid="{00000000-0005-0000-0000-0000F75D0000}"/>
    <cellStyle name="Normal 2 4 2 2 2 5 3 4 2" xfId="26285" xr:uid="{00000000-0005-0000-0000-0000F85D0000}"/>
    <cellStyle name="Normal 2 4 2 2 2 5 3 5" xfId="18139" xr:uid="{00000000-0005-0000-0000-0000F95D0000}"/>
    <cellStyle name="Normal 2 4 2 2 2 5 4" xfId="3212" xr:uid="{00000000-0005-0000-0000-0000FA5D0000}"/>
    <cellStyle name="Normal 2 4 2 2 2 5 4 2" xfId="11358" xr:uid="{00000000-0005-0000-0000-0000FB5D0000}"/>
    <cellStyle name="Normal 2 4 2 2 2 5 4 2 2" xfId="27654" xr:uid="{00000000-0005-0000-0000-0000FC5D0000}"/>
    <cellStyle name="Normal 2 4 2 2 2 5 4 3" xfId="19508" xr:uid="{00000000-0005-0000-0000-0000FD5D0000}"/>
    <cellStyle name="Normal 2 4 2 2 2 5 5" xfId="5732" xr:uid="{00000000-0005-0000-0000-0000FE5D0000}"/>
    <cellStyle name="Normal 2 4 2 2 2 5 5 2" xfId="13878" xr:uid="{00000000-0005-0000-0000-0000FF5D0000}"/>
    <cellStyle name="Normal 2 4 2 2 2 5 5 2 2" xfId="30174" xr:uid="{00000000-0005-0000-0000-0000005E0000}"/>
    <cellStyle name="Normal 2 4 2 2 2 5 5 3" xfId="22028" xr:uid="{00000000-0005-0000-0000-0000015E0000}"/>
    <cellStyle name="Normal 2 4 2 2 2 5 6" xfId="8579" xr:uid="{00000000-0005-0000-0000-0000025E0000}"/>
    <cellStyle name="Normal 2 4 2 2 2 5 6 2" xfId="24875" xr:uid="{00000000-0005-0000-0000-0000035E0000}"/>
    <cellStyle name="Normal 2 4 2 2 2 5 7" xfId="16729" xr:uid="{00000000-0005-0000-0000-0000045E0000}"/>
    <cellStyle name="Normal 2 4 2 2 2 6" xfId="794" xr:uid="{00000000-0005-0000-0000-0000055E0000}"/>
    <cellStyle name="Normal 2 4 2 2 2 6 2" xfId="2204" xr:uid="{00000000-0005-0000-0000-0000065E0000}"/>
    <cellStyle name="Normal 2 4 2 2 2 6 2 2" xfId="4743" xr:uid="{00000000-0005-0000-0000-0000075E0000}"/>
    <cellStyle name="Normal 2 4 2 2 2 6 2 2 2" xfId="12889" xr:uid="{00000000-0005-0000-0000-0000085E0000}"/>
    <cellStyle name="Normal 2 4 2 2 2 6 2 2 2 2" xfId="29185" xr:uid="{00000000-0005-0000-0000-0000095E0000}"/>
    <cellStyle name="Normal 2 4 2 2 2 6 2 2 3" xfId="21039" xr:uid="{00000000-0005-0000-0000-00000A5E0000}"/>
    <cellStyle name="Normal 2 4 2 2 2 6 2 3" xfId="7503" xr:uid="{00000000-0005-0000-0000-00000B5E0000}"/>
    <cellStyle name="Normal 2 4 2 2 2 6 2 3 2" xfId="15649" xr:uid="{00000000-0005-0000-0000-00000C5E0000}"/>
    <cellStyle name="Normal 2 4 2 2 2 6 2 3 2 2" xfId="31945" xr:uid="{00000000-0005-0000-0000-00000D5E0000}"/>
    <cellStyle name="Normal 2 4 2 2 2 6 2 3 3" xfId="23799" xr:uid="{00000000-0005-0000-0000-00000E5E0000}"/>
    <cellStyle name="Normal 2 4 2 2 2 6 2 4" xfId="10350" xr:uid="{00000000-0005-0000-0000-00000F5E0000}"/>
    <cellStyle name="Normal 2 4 2 2 2 6 2 4 2" xfId="26646" xr:uid="{00000000-0005-0000-0000-0000105E0000}"/>
    <cellStyle name="Normal 2 4 2 2 2 6 2 5" xfId="18500" xr:uid="{00000000-0005-0000-0000-0000115E0000}"/>
    <cellStyle name="Normal 2 4 2 2 2 6 3" xfId="3525" xr:uid="{00000000-0005-0000-0000-0000125E0000}"/>
    <cellStyle name="Normal 2 4 2 2 2 6 3 2" xfId="11671" xr:uid="{00000000-0005-0000-0000-0000135E0000}"/>
    <cellStyle name="Normal 2 4 2 2 2 6 3 2 2" xfId="27967" xr:uid="{00000000-0005-0000-0000-0000145E0000}"/>
    <cellStyle name="Normal 2 4 2 2 2 6 3 3" xfId="19821" xr:uid="{00000000-0005-0000-0000-0000155E0000}"/>
    <cellStyle name="Normal 2 4 2 2 2 6 4" xfId="6093" xr:uid="{00000000-0005-0000-0000-0000165E0000}"/>
    <cellStyle name="Normal 2 4 2 2 2 6 4 2" xfId="14239" xr:uid="{00000000-0005-0000-0000-0000175E0000}"/>
    <cellStyle name="Normal 2 4 2 2 2 6 4 2 2" xfId="30535" xr:uid="{00000000-0005-0000-0000-0000185E0000}"/>
    <cellStyle name="Normal 2 4 2 2 2 6 4 3" xfId="22389" xr:uid="{00000000-0005-0000-0000-0000195E0000}"/>
    <cellStyle name="Normal 2 4 2 2 2 6 5" xfId="8940" xr:uid="{00000000-0005-0000-0000-00001A5E0000}"/>
    <cellStyle name="Normal 2 4 2 2 2 6 5 2" xfId="25236" xr:uid="{00000000-0005-0000-0000-00001B5E0000}"/>
    <cellStyle name="Normal 2 4 2 2 2 6 6" xfId="17090" xr:uid="{00000000-0005-0000-0000-00001C5E0000}"/>
    <cellStyle name="Normal 2 4 2 2 2 7" xfId="1499" xr:uid="{00000000-0005-0000-0000-00001D5E0000}"/>
    <cellStyle name="Normal 2 4 2 2 2 7 2" xfId="4134" xr:uid="{00000000-0005-0000-0000-00001E5E0000}"/>
    <cellStyle name="Normal 2 4 2 2 2 7 2 2" xfId="12280" xr:uid="{00000000-0005-0000-0000-00001F5E0000}"/>
    <cellStyle name="Normal 2 4 2 2 2 7 2 2 2" xfId="28576" xr:uid="{00000000-0005-0000-0000-0000205E0000}"/>
    <cellStyle name="Normal 2 4 2 2 2 7 2 3" xfId="20430" xr:uid="{00000000-0005-0000-0000-0000215E0000}"/>
    <cellStyle name="Normal 2 4 2 2 2 7 3" xfId="6798" xr:uid="{00000000-0005-0000-0000-0000225E0000}"/>
    <cellStyle name="Normal 2 4 2 2 2 7 3 2" xfId="14944" xr:uid="{00000000-0005-0000-0000-0000235E0000}"/>
    <cellStyle name="Normal 2 4 2 2 2 7 3 2 2" xfId="31240" xr:uid="{00000000-0005-0000-0000-0000245E0000}"/>
    <cellStyle name="Normal 2 4 2 2 2 7 3 3" xfId="23094" xr:uid="{00000000-0005-0000-0000-0000255E0000}"/>
    <cellStyle name="Normal 2 4 2 2 2 7 4" xfId="9645" xr:uid="{00000000-0005-0000-0000-0000265E0000}"/>
    <cellStyle name="Normal 2 4 2 2 2 7 4 2" xfId="25941" xr:uid="{00000000-0005-0000-0000-0000275E0000}"/>
    <cellStyle name="Normal 2 4 2 2 2 7 5" xfId="17795" xr:uid="{00000000-0005-0000-0000-0000285E0000}"/>
    <cellStyle name="Normal 2 4 2 2 2 8" xfId="2916" xr:uid="{00000000-0005-0000-0000-0000295E0000}"/>
    <cellStyle name="Normal 2 4 2 2 2 8 2" xfId="11062" xr:uid="{00000000-0005-0000-0000-00002A5E0000}"/>
    <cellStyle name="Normal 2 4 2 2 2 8 2 2" xfId="27358" xr:uid="{00000000-0005-0000-0000-00002B5E0000}"/>
    <cellStyle name="Normal 2 4 2 2 2 8 3" xfId="19212" xr:uid="{00000000-0005-0000-0000-00002C5E0000}"/>
    <cellStyle name="Normal 2 4 2 2 2 9" xfId="5388" xr:uid="{00000000-0005-0000-0000-00002D5E0000}"/>
    <cellStyle name="Normal 2 4 2 2 2 9 2" xfId="13534" xr:uid="{00000000-0005-0000-0000-00002E5E0000}"/>
    <cellStyle name="Normal 2 4 2 2 2 9 2 2" xfId="29830" xr:uid="{00000000-0005-0000-0000-00002F5E0000}"/>
    <cellStyle name="Normal 2 4 2 2 2 9 3" xfId="21684" xr:uid="{00000000-0005-0000-0000-0000305E0000}"/>
    <cellStyle name="Normal 2 4 2 2 3" xfId="134" xr:uid="{00000000-0005-0000-0000-0000315E0000}"/>
    <cellStyle name="Normal 2 4 2 2 3 2" xfId="478" xr:uid="{00000000-0005-0000-0000-0000325E0000}"/>
    <cellStyle name="Normal 2 4 2 2 3 2 2" xfId="1184" xr:uid="{00000000-0005-0000-0000-0000335E0000}"/>
    <cellStyle name="Normal 2 4 2 2 3 2 2 2" xfId="2594" xr:uid="{00000000-0005-0000-0000-0000345E0000}"/>
    <cellStyle name="Normal 2 4 2 2 3 2 2 2 2" xfId="5077" xr:uid="{00000000-0005-0000-0000-0000355E0000}"/>
    <cellStyle name="Normal 2 4 2 2 3 2 2 2 2 2" xfId="13223" xr:uid="{00000000-0005-0000-0000-0000365E0000}"/>
    <cellStyle name="Normal 2 4 2 2 3 2 2 2 2 2 2" xfId="29519" xr:uid="{00000000-0005-0000-0000-0000375E0000}"/>
    <cellStyle name="Normal 2 4 2 2 3 2 2 2 2 3" xfId="21373" xr:uid="{00000000-0005-0000-0000-0000385E0000}"/>
    <cellStyle name="Normal 2 4 2 2 3 2 2 2 3" xfId="7893" xr:uid="{00000000-0005-0000-0000-0000395E0000}"/>
    <cellStyle name="Normal 2 4 2 2 3 2 2 2 3 2" xfId="16039" xr:uid="{00000000-0005-0000-0000-00003A5E0000}"/>
    <cellStyle name="Normal 2 4 2 2 3 2 2 2 3 2 2" xfId="32335" xr:uid="{00000000-0005-0000-0000-00003B5E0000}"/>
    <cellStyle name="Normal 2 4 2 2 3 2 2 2 3 3" xfId="24189" xr:uid="{00000000-0005-0000-0000-00003C5E0000}"/>
    <cellStyle name="Normal 2 4 2 2 3 2 2 2 4" xfId="10740" xr:uid="{00000000-0005-0000-0000-00003D5E0000}"/>
    <cellStyle name="Normal 2 4 2 2 3 2 2 2 4 2" xfId="27036" xr:uid="{00000000-0005-0000-0000-00003E5E0000}"/>
    <cellStyle name="Normal 2 4 2 2 3 2 2 2 5" xfId="18890" xr:uid="{00000000-0005-0000-0000-00003F5E0000}"/>
    <cellStyle name="Normal 2 4 2 2 3 2 2 3" xfId="3859" xr:uid="{00000000-0005-0000-0000-0000405E0000}"/>
    <cellStyle name="Normal 2 4 2 2 3 2 2 3 2" xfId="12005" xr:uid="{00000000-0005-0000-0000-0000415E0000}"/>
    <cellStyle name="Normal 2 4 2 2 3 2 2 3 2 2" xfId="28301" xr:uid="{00000000-0005-0000-0000-0000425E0000}"/>
    <cellStyle name="Normal 2 4 2 2 3 2 2 3 3" xfId="20155" xr:uid="{00000000-0005-0000-0000-0000435E0000}"/>
    <cellStyle name="Normal 2 4 2 2 3 2 2 4" xfId="6483" xr:uid="{00000000-0005-0000-0000-0000445E0000}"/>
    <cellStyle name="Normal 2 4 2 2 3 2 2 4 2" xfId="14629" xr:uid="{00000000-0005-0000-0000-0000455E0000}"/>
    <cellStyle name="Normal 2 4 2 2 3 2 2 4 2 2" xfId="30925" xr:uid="{00000000-0005-0000-0000-0000465E0000}"/>
    <cellStyle name="Normal 2 4 2 2 3 2 2 4 3" xfId="22779" xr:uid="{00000000-0005-0000-0000-0000475E0000}"/>
    <cellStyle name="Normal 2 4 2 2 3 2 2 5" xfId="9330" xr:uid="{00000000-0005-0000-0000-0000485E0000}"/>
    <cellStyle name="Normal 2 4 2 2 3 2 2 5 2" xfId="25626" xr:uid="{00000000-0005-0000-0000-0000495E0000}"/>
    <cellStyle name="Normal 2 4 2 2 3 2 2 6" xfId="17480" xr:uid="{00000000-0005-0000-0000-00004A5E0000}"/>
    <cellStyle name="Normal 2 4 2 2 3 2 3" xfId="1889" xr:uid="{00000000-0005-0000-0000-00004B5E0000}"/>
    <cellStyle name="Normal 2 4 2 2 3 2 3 2" xfId="4468" xr:uid="{00000000-0005-0000-0000-00004C5E0000}"/>
    <cellStyle name="Normal 2 4 2 2 3 2 3 2 2" xfId="12614" xr:uid="{00000000-0005-0000-0000-00004D5E0000}"/>
    <cellStyle name="Normal 2 4 2 2 3 2 3 2 2 2" xfId="28910" xr:uid="{00000000-0005-0000-0000-00004E5E0000}"/>
    <cellStyle name="Normal 2 4 2 2 3 2 3 2 3" xfId="20764" xr:uid="{00000000-0005-0000-0000-00004F5E0000}"/>
    <cellStyle name="Normal 2 4 2 2 3 2 3 3" xfId="7188" xr:uid="{00000000-0005-0000-0000-0000505E0000}"/>
    <cellStyle name="Normal 2 4 2 2 3 2 3 3 2" xfId="15334" xr:uid="{00000000-0005-0000-0000-0000515E0000}"/>
    <cellStyle name="Normal 2 4 2 2 3 2 3 3 2 2" xfId="31630" xr:uid="{00000000-0005-0000-0000-0000525E0000}"/>
    <cellStyle name="Normal 2 4 2 2 3 2 3 3 3" xfId="23484" xr:uid="{00000000-0005-0000-0000-0000535E0000}"/>
    <cellStyle name="Normal 2 4 2 2 3 2 3 4" xfId="10035" xr:uid="{00000000-0005-0000-0000-0000545E0000}"/>
    <cellStyle name="Normal 2 4 2 2 3 2 3 4 2" xfId="26331" xr:uid="{00000000-0005-0000-0000-0000555E0000}"/>
    <cellStyle name="Normal 2 4 2 2 3 2 3 5" xfId="18185" xr:uid="{00000000-0005-0000-0000-0000565E0000}"/>
    <cellStyle name="Normal 2 4 2 2 3 2 4" xfId="3250" xr:uid="{00000000-0005-0000-0000-0000575E0000}"/>
    <cellStyle name="Normal 2 4 2 2 3 2 4 2" xfId="11396" xr:uid="{00000000-0005-0000-0000-0000585E0000}"/>
    <cellStyle name="Normal 2 4 2 2 3 2 4 2 2" xfId="27692" xr:uid="{00000000-0005-0000-0000-0000595E0000}"/>
    <cellStyle name="Normal 2 4 2 2 3 2 4 3" xfId="19546" xr:uid="{00000000-0005-0000-0000-00005A5E0000}"/>
    <cellStyle name="Normal 2 4 2 2 3 2 5" xfId="5778" xr:uid="{00000000-0005-0000-0000-00005B5E0000}"/>
    <cellStyle name="Normal 2 4 2 2 3 2 5 2" xfId="13924" xr:uid="{00000000-0005-0000-0000-00005C5E0000}"/>
    <cellStyle name="Normal 2 4 2 2 3 2 5 2 2" xfId="30220" xr:uid="{00000000-0005-0000-0000-00005D5E0000}"/>
    <cellStyle name="Normal 2 4 2 2 3 2 5 3" xfId="22074" xr:uid="{00000000-0005-0000-0000-00005E5E0000}"/>
    <cellStyle name="Normal 2 4 2 2 3 2 6" xfId="8625" xr:uid="{00000000-0005-0000-0000-00005F5E0000}"/>
    <cellStyle name="Normal 2 4 2 2 3 2 6 2" xfId="24921" xr:uid="{00000000-0005-0000-0000-0000605E0000}"/>
    <cellStyle name="Normal 2 4 2 2 3 2 7" xfId="16775" xr:uid="{00000000-0005-0000-0000-0000615E0000}"/>
    <cellStyle name="Normal 2 4 2 2 3 3" xfId="840" xr:uid="{00000000-0005-0000-0000-0000625E0000}"/>
    <cellStyle name="Normal 2 4 2 2 3 3 2" xfId="2250" xr:uid="{00000000-0005-0000-0000-0000635E0000}"/>
    <cellStyle name="Normal 2 4 2 2 3 3 2 2" xfId="4781" xr:uid="{00000000-0005-0000-0000-0000645E0000}"/>
    <cellStyle name="Normal 2 4 2 2 3 3 2 2 2" xfId="12927" xr:uid="{00000000-0005-0000-0000-0000655E0000}"/>
    <cellStyle name="Normal 2 4 2 2 3 3 2 2 2 2" xfId="29223" xr:uid="{00000000-0005-0000-0000-0000665E0000}"/>
    <cellStyle name="Normal 2 4 2 2 3 3 2 2 3" xfId="21077" xr:uid="{00000000-0005-0000-0000-0000675E0000}"/>
    <cellStyle name="Normal 2 4 2 2 3 3 2 3" xfId="7549" xr:uid="{00000000-0005-0000-0000-0000685E0000}"/>
    <cellStyle name="Normal 2 4 2 2 3 3 2 3 2" xfId="15695" xr:uid="{00000000-0005-0000-0000-0000695E0000}"/>
    <cellStyle name="Normal 2 4 2 2 3 3 2 3 2 2" xfId="31991" xr:uid="{00000000-0005-0000-0000-00006A5E0000}"/>
    <cellStyle name="Normal 2 4 2 2 3 3 2 3 3" xfId="23845" xr:uid="{00000000-0005-0000-0000-00006B5E0000}"/>
    <cellStyle name="Normal 2 4 2 2 3 3 2 4" xfId="10396" xr:uid="{00000000-0005-0000-0000-00006C5E0000}"/>
    <cellStyle name="Normal 2 4 2 2 3 3 2 4 2" xfId="26692" xr:uid="{00000000-0005-0000-0000-00006D5E0000}"/>
    <cellStyle name="Normal 2 4 2 2 3 3 2 5" xfId="18546" xr:uid="{00000000-0005-0000-0000-00006E5E0000}"/>
    <cellStyle name="Normal 2 4 2 2 3 3 3" xfId="3563" xr:uid="{00000000-0005-0000-0000-00006F5E0000}"/>
    <cellStyle name="Normal 2 4 2 2 3 3 3 2" xfId="11709" xr:uid="{00000000-0005-0000-0000-0000705E0000}"/>
    <cellStyle name="Normal 2 4 2 2 3 3 3 2 2" xfId="28005" xr:uid="{00000000-0005-0000-0000-0000715E0000}"/>
    <cellStyle name="Normal 2 4 2 2 3 3 3 3" xfId="19859" xr:uid="{00000000-0005-0000-0000-0000725E0000}"/>
    <cellStyle name="Normal 2 4 2 2 3 3 4" xfId="6139" xr:uid="{00000000-0005-0000-0000-0000735E0000}"/>
    <cellStyle name="Normal 2 4 2 2 3 3 4 2" xfId="14285" xr:uid="{00000000-0005-0000-0000-0000745E0000}"/>
    <cellStyle name="Normal 2 4 2 2 3 3 4 2 2" xfId="30581" xr:uid="{00000000-0005-0000-0000-0000755E0000}"/>
    <cellStyle name="Normal 2 4 2 2 3 3 4 3" xfId="22435" xr:uid="{00000000-0005-0000-0000-0000765E0000}"/>
    <cellStyle name="Normal 2 4 2 2 3 3 5" xfId="8986" xr:uid="{00000000-0005-0000-0000-0000775E0000}"/>
    <cellStyle name="Normal 2 4 2 2 3 3 5 2" xfId="25282" xr:uid="{00000000-0005-0000-0000-0000785E0000}"/>
    <cellStyle name="Normal 2 4 2 2 3 3 6" xfId="17136" xr:uid="{00000000-0005-0000-0000-0000795E0000}"/>
    <cellStyle name="Normal 2 4 2 2 3 4" xfId="1545" xr:uid="{00000000-0005-0000-0000-00007A5E0000}"/>
    <cellStyle name="Normal 2 4 2 2 3 4 2" xfId="4172" xr:uid="{00000000-0005-0000-0000-00007B5E0000}"/>
    <cellStyle name="Normal 2 4 2 2 3 4 2 2" xfId="12318" xr:uid="{00000000-0005-0000-0000-00007C5E0000}"/>
    <cellStyle name="Normal 2 4 2 2 3 4 2 2 2" xfId="28614" xr:uid="{00000000-0005-0000-0000-00007D5E0000}"/>
    <cellStyle name="Normal 2 4 2 2 3 4 2 3" xfId="20468" xr:uid="{00000000-0005-0000-0000-00007E5E0000}"/>
    <cellStyle name="Normal 2 4 2 2 3 4 3" xfId="6844" xr:uid="{00000000-0005-0000-0000-00007F5E0000}"/>
    <cellStyle name="Normal 2 4 2 2 3 4 3 2" xfId="14990" xr:uid="{00000000-0005-0000-0000-0000805E0000}"/>
    <cellStyle name="Normal 2 4 2 2 3 4 3 2 2" xfId="31286" xr:uid="{00000000-0005-0000-0000-0000815E0000}"/>
    <cellStyle name="Normal 2 4 2 2 3 4 3 3" xfId="23140" xr:uid="{00000000-0005-0000-0000-0000825E0000}"/>
    <cellStyle name="Normal 2 4 2 2 3 4 4" xfId="9691" xr:uid="{00000000-0005-0000-0000-0000835E0000}"/>
    <cellStyle name="Normal 2 4 2 2 3 4 4 2" xfId="25987" xr:uid="{00000000-0005-0000-0000-0000845E0000}"/>
    <cellStyle name="Normal 2 4 2 2 3 4 5" xfId="17841" xr:uid="{00000000-0005-0000-0000-0000855E0000}"/>
    <cellStyle name="Normal 2 4 2 2 3 5" xfId="2954" xr:uid="{00000000-0005-0000-0000-0000865E0000}"/>
    <cellStyle name="Normal 2 4 2 2 3 5 2" xfId="11100" xr:uid="{00000000-0005-0000-0000-0000875E0000}"/>
    <cellStyle name="Normal 2 4 2 2 3 5 2 2" xfId="27396" xr:uid="{00000000-0005-0000-0000-0000885E0000}"/>
    <cellStyle name="Normal 2 4 2 2 3 5 3" xfId="19250" xr:uid="{00000000-0005-0000-0000-0000895E0000}"/>
    <cellStyle name="Normal 2 4 2 2 3 6" xfId="5434" xr:uid="{00000000-0005-0000-0000-00008A5E0000}"/>
    <cellStyle name="Normal 2 4 2 2 3 6 2" xfId="13580" xr:uid="{00000000-0005-0000-0000-00008B5E0000}"/>
    <cellStyle name="Normal 2 4 2 2 3 6 2 2" xfId="29876" xr:uid="{00000000-0005-0000-0000-00008C5E0000}"/>
    <cellStyle name="Normal 2 4 2 2 3 6 3" xfId="21730" xr:uid="{00000000-0005-0000-0000-00008D5E0000}"/>
    <cellStyle name="Normal 2 4 2 2 3 7" xfId="8281" xr:uid="{00000000-0005-0000-0000-00008E5E0000}"/>
    <cellStyle name="Normal 2 4 2 2 3 7 2" xfId="24577" xr:uid="{00000000-0005-0000-0000-00008F5E0000}"/>
    <cellStyle name="Normal 2 4 2 2 3 8" xfId="16431" xr:uid="{00000000-0005-0000-0000-0000905E0000}"/>
    <cellStyle name="Normal 2 4 2 2 4" xfId="217" xr:uid="{00000000-0005-0000-0000-0000915E0000}"/>
    <cellStyle name="Normal 2 4 2 2 4 2" xfId="561" xr:uid="{00000000-0005-0000-0000-0000925E0000}"/>
    <cellStyle name="Normal 2 4 2 2 4 2 2" xfId="1267" xr:uid="{00000000-0005-0000-0000-0000935E0000}"/>
    <cellStyle name="Normal 2 4 2 2 4 2 2 2" xfId="2677" xr:uid="{00000000-0005-0000-0000-0000945E0000}"/>
    <cellStyle name="Normal 2 4 2 2 4 2 2 2 2" xfId="5151" xr:uid="{00000000-0005-0000-0000-0000955E0000}"/>
    <cellStyle name="Normal 2 4 2 2 4 2 2 2 2 2" xfId="13297" xr:uid="{00000000-0005-0000-0000-0000965E0000}"/>
    <cellStyle name="Normal 2 4 2 2 4 2 2 2 2 2 2" xfId="29593" xr:uid="{00000000-0005-0000-0000-0000975E0000}"/>
    <cellStyle name="Normal 2 4 2 2 4 2 2 2 2 3" xfId="21447" xr:uid="{00000000-0005-0000-0000-0000985E0000}"/>
    <cellStyle name="Normal 2 4 2 2 4 2 2 2 3" xfId="7976" xr:uid="{00000000-0005-0000-0000-0000995E0000}"/>
    <cellStyle name="Normal 2 4 2 2 4 2 2 2 3 2" xfId="16122" xr:uid="{00000000-0005-0000-0000-00009A5E0000}"/>
    <cellStyle name="Normal 2 4 2 2 4 2 2 2 3 2 2" xfId="32418" xr:uid="{00000000-0005-0000-0000-00009B5E0000}"/>
    <cellStyle name="Normal 2 4 2 2 4 2 2 2 3 3" xfId="24272" xr:uid="{00000000-0005-0000-0000-00009C5E0000}"/>
    <cellStyle name="Normal 2 4 2 2 4 2 2 2 4" xfId="10823" xr:uid="{00000000-0005-0000-0000-00009D5E0000}"/>
    <cellStyle name="Normal 2 4 2 2 4 2 2 2 4 2" xfId="27119" xr:uid="{00000000-0005-0000-0000-00009E5E0000}"/>
    <cellStyle name="Normal 2 4 2 2 4 2 2 2 5" xfId="18973" xr:uid="{00000000-0005-0000-0000-00009F5E0000}"/>
    <cellStyle name="Normal 2 4 2 2 4 2 2 3" xfId="3933" xr:uid="{00000000-0005-0000-0000-0000A05E0000}"/>
    <cellStyle name="Normal 2 4 2 2 4 2 2 3 2" xfId="12079" xr:uid="{00000000-0005-0000-0000-0000A15E0000}"/>
    <cellStyle name="Normal 2 4 2 2 4 2 2 3 2 2" xfId="28375" xr:uid="{00000000-0005-0000-0000-0000A25E0000}"/>
    <cellStyle name="Normal 2 4 2 2 4 2 2 3 3" xfId="20229" xr:uid="{00000000-0005-0000-0000-0000A35E0000}"/>
    <cellStyle name="Normal 2 4 2 2 4 2 2 4" xfId="6566" xr:uid="{00000000-0005-0000-0000-0000A45E0000}"/>
    <cellStyle name="Normal 2 4 2 2 4 2 2 4 2" xfId="14712" xr:uid="{00000000-0005-0000-0000-0000A55E0000}"/>
    <cellStyle name="Normal 2 4 2 2 4 2 2 4 2 2" xfId="31008" xr:uid="{00000000-0005-0000-0000-0000A65E0000}"/>
    <cellStyle name="Normal 2 4 2 2 4 2 2 4 3" xfId="22862" xr:uid="{00000000-0005-0000-0000-0000A75E0000}"/>
    <cellStyle name="Normal 2 4 2 2 4 2 2 5" xfId="9413" xr:uid="{00000000-0005-0000-0000-0000A85E0000}"/>
    <cellStyle name="Normal 2 4 2 2 4 2 2 5 2" xfId="25709" xr:uid="{00000000-0005-0000-0000-0000A95E0000}"/>
    <cellStyle name="Normal 2 4 2 2 4 2 2 6" xfId="17563" xr:uid="{00000000-0005-0000-0000-0000AA5E0000}"/>
    <cellStyle name="Normal 2 4 2 2 4 2 3" xfId="1972" xr:uid="{00000000-0005-0000-0000-0000AB5E0000}"/>
    <cellStyle name="Normal 2 4 2 2 4 2 3 2" xfId="4542" xr:uid="{00000000-0005-0000-0000-0000AC5E0000}"/>
    <cellStyle name="Normal 2 4 2 2 4 2 3 2 2" xfId="12688" xr:uid="{00000000-0005-0000-0000-0000AD5E0000}"/>
    <cellStyle name="Normal 2 4 2 2 4 2 3 2 2 2" xfId="28984" xr:uid="{00000000-0005-0000-0000-0000AE5E0000}"/>
    <cellStyle name="Normal 2 4 2 2 4 2 3 2 3" xfId="20838" xr:uid="{00000000-0005-0000-0000-0000AF5E0000}"/>
    <cellStyle name="Normal 2 4 2 2 4 2 3 3" xfId="7271" xr:uid="{00000000-0005-0000-0000-0000B05E0000}"/>
    <cellStyle name="Normal 2 4 2 2 4 2 3 3 2" xfId="15417" xr:uid="{00000000-0005-0000-0000-0000B15E0000}"/>
    <cellStyle name="Normal 2 4 2 2 4 2 3 3 2 2" xfId="31713" xr:uid="{00000000-0005-0000-0000-0000B25E0000}"/>
    <cellStyle name="Normal 2 4 2 2 4 2 3 3 3" xfId="23567" xr:uid="{00000000-0005-0000-0000-0000B35E0000}"/>
    <cellStyle name="Normal 2 4 2 2 4 2 3 4" xfId="10118" xr:uid="{00000000-0005-0000-0000-0000B45E0000}"/>
    <cellStyle name="Normal 2 4 2 2 4 2 3 4 2" xfId="26414" xr:uid="{00000000-0005-0000-0000-0000B55E0000}"/>
    <cellStyle name="Normal 2 4 2 2 4 2 3 5" xfId="18268" xr:uid="{00000000-0005-0000-0000-0000B65E0000}"/>
    <cellStyle name="Normal 2 4 2 2 4 2 4" xfId="3324" xr:uid="{00000000-0005-0000-0000-0000B75E0000}"/>
    <cellStyle name="Normal 2 4 2 2 4 2 4 2" xfId="11470" xr:uid="{00000000-0005-0000-0000-0000B85E0000}"/>
    <cellStyle name="Normal 2 4 2 2 4 2 4 2 2" xfId="27766" xr:uid="{00000000-0005-0000-0000-0000B95E0000}"/>
    <cellStyle name="Normal 2 4 2 2 4 2 4 3" xfId="19620" xr:uid="{00000000-0005-0000-0000-0000BA5E0000}"/>
    <cellStyle name="Normal 2 4 2 2 4 2 5" xfId="5861" xr:uid="{00000000-0005-0000-0000-0000BB5E0000}"/>
    <cellStyle name="Normal 2 4 2 2 4 2 5 2" xfId="14007" xr:uid="{00000000-0005-0000-0000-0000BC5E0000}"/>
    <cellStyle name="Normal 2 4 2 2 4 2 5 2 2" xfId="30303" xr:uid="{00000000-0005-0000-0000-0000BD5E0000}"/>
    <cellStyle name="Normal 2 4 2 2 4 2 5 3" xfId="22157" xr:uid="{00000000-0005-0000-0000-0000BE5E0000}"/>
    <cellStyle name="Normal 2 4 2 2 4 2 6" xfId="8708" xr:uid="{00000000-0005-0000-0000-0000BF5E0000}"/>
    <cellStyle name="Normal 2 4 2 2 4 2 6 2" xfId="25004" xr:uid="{00000000-0005-0000-0000-0000C05E0000}"/>
    <cellStyle name="Normal 2 4 2 2 4 2 7" xfId="16858" xr:uid="{00000000-0005-0000-0000-0000C15E0000}"/>
    <cellStyle name="Normal 2 4 2 2 4 3" xfId="923" xr:uid="{00000000-0005-0000-0000-0000C25E0000}"/>
    <cellStyle name="Normal 2 4 2 2 4 3 2" xfId="2333" xr:uid="{00000000-0005-0000-0000-0000C35E0000}"/>
    <cellStyle name="Normal 2 4 2 2 4 3 2 2" xfId="4855" xr:uid="{00000000-0005-0000-0000-0000C45E0000}"/>
    <cellStyle name="Normal 2 4 2 2 4 3 2 2 2" xfId="13001" xr:uid="{00000000-0005-0000-0000-0000C55E0000}"/>
    <cellStyle name="Normal 2 4 2 2 4 3 2 2 2 2" xfId="29297" xr:uid="{00000000-0005-0000-0000-0000C65E0000}"/>
    <cellStyle name="Normal 2 4 2 2 4 3 2 2 3" xfId="21151" xr:uid="{00000000-0005-0000-0000-0000C75E0000}"/>
    <cellStyle name="Normal 2 4 2 2 4 3 2 3" xfId="7632" xr:uid="{00000000-0005-0000-0000-0000C85E0000}"/>
    <cellStyle name="Normal 2 4 2 2 4 3 2 3 2" xfId="15778" xr:uid="{00000000-0005-0000-0000-0000C95E0000}"/>
    <cellStyle name="Normal 2 4 2 2 4 3 2 3 2 2" xfId="32074" xr:uid="{00000000-0005-0000-0000-0000CA5E0000}"/>
    <cellStyle name="Normal 2 4 2 2 4 3 2 3 3" xfId="23928" xr:uid="{00000000-0005-0000-0000-0000CB5E0000}"/>
    <cellStyle name="Normal 2 4 2 2 4 3 2 4" xfId="10479" xr:uid="{00000000-0005-0000-0000-0000CC5E0000}"/>
    <cellStyle name="Normal 2 4 2 2 4 3 2 4 2" xfId="26775" xr:uid="{00000000-0005-0000-0000-0000CD5E0000}"/>
    <cellStyle name="Normal 2 4 2 2 4 3 2 5" xfId="18629" xr:uid="{00000000-0005-0000-0000-0000CE5E0000}"/>
    <cellStyle name="Normal 2 4 2 2 4 3 3" xfId="3637" xr:uid="{00000000-0005-0000-0000-0000CF5E0000}"/>
    <cellStyle name="Normal 2 4 2 2 4 3 3 2" xfId="11783" xr:uid="{00000000-0005-0000-0000-0000D05E0000}"/>
    <cellStyle name="Normal 2 4 2 2 4 3 3 2 2" xfId="28079" xr:uid="{00000000-0005-0000-0000-0000D15E0000}"/>
    <cellStyle name="Normal 2 4 2 2 4 3 3 3" xfId="19933" xr:uid="{00000000-0005-0000-0000-0000D25E0000}"/>
    <cellStyle name="Normal 2 4 2 2 4 3 4" xfId="6222" xr:uid="{00000000-0005-0000-0000-0000D35E0000}"/>
    <cellStyle name="Normal 2 4 2 2 4 3 4 2" xfId="14368" xr:uid="{00000000-0005-0000-0000-0000D45E0000}"/>
    <cellStyle name="Normal 2 4 2 2 4 3 4 2 2" xfId="30664" xr:uid="{00000000-0005-0000-0000-0000D55E0000}"/>
    <cellStyle name="Normal 2 4 2 2 4 3 4 3" xfId="22518" xr:uid="{00000000-0005-0000-0000-0000D65E0000}"/>
    <cellStyle name="Normal 2 4 2 2 4 3 5" xfId="9069" xr:uid="{00000000-0005-0000-0000-0000D75E0000}"/>
    <cellStyle name="Normal 2 4 2 2 4 3 5 2" xfId="25365" xr:uid="{00000000-0005-0000-0000-0000D85E0000}"/>
    <cellStyle name="Normal 2 4 2 2 4 3 6" xfId="17219" xr:uid="{00000000-0005-0000-0000-0000D95E0000}"/>
    <cellStyle name="Normal 2 4 2 2 4 4" xfId="1628" xr:uid="{00000000-0005-0000-0000-0000DA5E0000}"/>
    <cellStyle name="Normal 2 4 2 2 4 4 2" xfId="4246" xr:uid="{00000000-0005-0000-0000-0000DB5E0000}"/>
    <cellStyle name="Normal 2 4 2 2 4 4 2 2" xfId="12392" xr:uid="{00000000-0005-0000-0000-0000DC5E0000}"/>
    <cellStyle name="Normal 2 4 2 2 4 4 2 2 2" xfId="28688" xr:uid="{00000000-0005-0000-0000-0000DD5E0000}"/>
    <cellStyle name="Normal 2 4 2 2 4 4 2 3" xfId="20542" xr:uid="{00000000-0005-0000-0000-0000DE5E0000}"/>
    <cellStyle name="Normal 2 4 2 2 4 4 3" xfId="6927" xr:uid="{00000000-0005-0000-0000-0000DF5E0000}"/>
    <cellStyle name="Normal 2 4 2 2 4 4 3 2" xfId="15073" xr:uid="{00000000-0005-0000-0000-0000E05E0000}"/>
    <cellStyle name="Normal 2 4 2 2 4 4 3 2 2" xfId="31369" xr:uid="{00000000-0005-0000-0000-0000E15E0000}"/>
    <cellStyle name="Normal 2 4 2 2 4 4 3 3" xfId="23223" xr:uid="{00000000-0005-0000-0000-0000E25E0000}"/>
    <cellStyle name="Normal 2 4 2 2 4 4 4" xfId="9774" xr:uid="{00000000-0005-0000-0000-0000E35E0000}"/>
    <cellStyle name="Normal 2 4 2 2 4 4 4 2" xfId="26070" xr:uid="{00000000-0005-0000-0000-0000E45E0000}"/>
    <cellStyle name="Normal 2 4 2 2 4 4 5" xfId="17924" xr:uid="{00000000-0005-0000-0000-0000E55E0000}"/>
    <cellStyle name="Normal 2 4 2 2 4 5" xfId="3028" xr:uid="{00000000-0005-0000-0000-0000E65E0000}"/>
    <cellStyle name="Normal 2 4 2 2 4 5 2" xfId="11174" xr:uid="{00000000-0005-0000-0000-0000E75E0000}"/>
    <cellStyle name="Normal 2 4 2 2 4 5 2 2" xfId="27470" xr:uid="{00000000-0005-0000-0000-0000E85E0000}"/>
    <cellStyle name="Normal 2 4 2 2 4 5 3" xfId="19324" xr:uid="{00000000-0005-0000-0000-0000E95E0000}"/>
    <cellStyle name="Normal 2 4 2 2 4 6" xfId="5517" xr:uid="{00000000-0005-0000-0000-0000EA5E0000}"/>
    <cellStyle name="Normal 2 4 2 2 4 6 2" xfId="13663" xr:uid="{00000000-0005-0000-0000-0000EB5E0000}"/>
    <cellStyle name="Normal 2 4 2 2 4 6 2 2" xfId="29959" xr:uid="{00000000-0005-0000-0000-0000EC5E0000}"/>
    <cellStyle name="Normal 2 4 2 2 4 6 3" xfId="21813" xr:uid="{00000000-0005-0000-0000-0000ED5E0000}"/>
    <cellStyle name="Normal 2 4 2 2 4 7" xfId="8364" xr:uid="{00000000-0005-0000-0000-0000EE5E0000}"/>
    <cellStyle name="Normal 2 4 2 2 4 7 2" xfId="24660" xr:uid="{00000000-0005-0000-0000-0000EF5E0000}"/>
    <cellStyle name="Normal 2 4 2 2 4 8" xfId="16514" xr:uid="{00000000-0005-0000-0000-0000F05E0000}"/>
    <cellStyle name="Normal 2 4 2 2 5" xfId="298" xr:uid="{00000000-0005-0000-0000-0000F15E0000}"/>
    <cellStyle name="Normal 2 4 2 2 5 2" xfId="642" xr:uid="{00000000-0005-0000-0000-0000F25E0000}"/>
    <cellStyle name="Normal 2 4 2 2 5 2 2" xfId="1348" xr:uid="{00000000-0005-0000-0000-0000F35E0000}"/>
    <cellStyle name="Normal 2 4 2 2 5 2 2 2" xfId="2758" xr:uid="{00000000-0005-0000-0000-0000F45E0000}"/>
    <cellStyle name="Normal 2 4 2 2 5 2 2 2 2" xfId="5225" xr:uid="{00000000-0005-0000-0000-0000F55E0000}"/>
    <cellStyle name="Normal 2 4 2 2 5 2 2 2 2 2" xfId="13371" xr:uid="{00000000-0005-0000-0000-0000F65E0000}"/>
    <cellStyle name="Normal 2 4 2 2 5 2 2 2 2 2 2" xfId="29667" xr:uid="{00000000-0005-0000-0000-0000F75E0000}"/>
    <cellStyle name="Normal 2 4 2 2 5 2 2 2 2 3" xfId="21521" xr:uid="{00000000-0005-0000-0000-0000F85E0000}"/>
    <cellStyle name="Normal 2 4 2 2 5 2 2 2 3" xfId="8057" xr:uid="{00000000-0005-0000-0000-0000F95E0000}"/>
    <cellStyle name="Normal 2 4 2 2 5 2 2 2 3 2" xfId="16203" xr:uid="{00000000-0005-0000-0000-0000FA5E0000}"/>
    <cellStyle name="Normal 2 4 2 2 5 2 2 2 3 2 2" xfId="32499" xr:uid="{00000000-0005-0000-0000-0000FB5E0000}"/>
    <cellStyle name="Normal 2 4 2 2 5 2 2 2 3 3" xfId="24353" xr:uid="{00000000-0005-0000-0000-0000FC5E0000}"/>
    <cellStyle name="Normal 2 4 2 2 5 2 2 2 4" xfId="10904" xr:uid="{00000000-0005-0000-0000-0000FD5E0000}"/>
    <cellStyle name="Normal 2 4 2 2 5 2 2 2 4 2" xfId="27200" xr:uid="{00000000-0005-0000-0000-0000FE5E0000}"/>
    <cellStyle name="Normal 2 4 2 2 5 2 2 2 5" xfId="19054" xr:uid="{00000000-0005-0000-0000-0000FF5E0000}"/>
    <cellStyle name="Normal 2 4 2 2 5 2 2 3" xfId="4007" xr:uid="{00000000-0005-0000-0000-0000005F0000}"/>
    <cellStyle name="Normal 2 4 2 2 5 2 2 3 2" xfId="12153" xr:uid="{00000000-0005-0000-0000-0000015F0000}"/>
    <cellStyle name="Normal 2 4 2 2 5 2 2 3 2 2" xfId="28449" xr:uid="{00000000-0005-0000-0000-0000025F0000}"/>
    <cellStyle name="Normal 2 4 2 2 5 2 2 3 3" xfId="20303" xr:uid="{00000000-0005-0000-0000-0000035F0000}"/>
    <cellStyle name="Normal 2 4 2 2 5 2 2 4" xfId="6647" xr:uid="{00000000-0005-0000-0000-0000045F0000}"/>
    <cellStyle name="Normal 2 4 2 2 5 2 2 4 2" xfId="14793" xr:uid="{00000000-0005-0000-0000-0000055F0000}"/>
    <cellStyle name="Normal 2 4 2 2 5 2 2 4 2 2" xfId="31089" xr:uid="{00000000-0005-0000-0000-0000065F0000}"/>
    <cellStyle name="Normal 2 4 2 2 5 2 2 4 3" xfId="22943" xr:uid="{00000000-0005-0000-0000-0000075F0000}"/>
    <cellStyle name="Normal 2 4 2 2 5 2 2 5" xfId="9494" xr:uid="{00000000-0005-0000-0000-0000085F0000}"/>
    <cellStyle name="Normal 2 4 2 2 5 2 2 5 2" xfId="25790" xr:uid="{00000000-0005-0000-0000-0000095F0000}"/>
    <cellStyle name="Normal 2 4 2 2 5 2 2 6" xfId="17644" xr:uid="{00000000-0005-0000-0000-00000A5F0000}"/>
    <cellStyle name="Normal 2 4 2 2 5 2 3" xfId="2053" xr:uid="{00000000-0005-0000-0000-00000B5F0000}"/>
    <cellStyle name="Normal 2 4 2 2 5 2 3 2" xfId="4616" xr:uid="{00000000-0005-0000-0000-00000C5F0000}"/>
    <cellStyle name="Normal 2 4 2 2 5 2 3 2 2" xfId="12762" xr:uid="{00000000-0005-0000-0000-00000D5F0000}"/>
    <cellStyle name="Normal 2 4 2 2 5 2 3 2 2 2" xfId="29058" xr:uid="{00000000-0005-0000-0000-00000E5F0000}"/>
    <cellStyle name="Normal 2 4 2 2 5 2 3 2 3" xfId="20912" xr:uid="{00000000-0005-0000-0000-00000F5F0000}"/>
    <cellStyle name="Normal 2 4 2 2 5 2 3 3" xfId="7352" xr:uid="{00000000-0005-0000-0000-0000105F0000}"/>
    <cellStyle name="Normal 2 4 2 2 5 2 3 3 2" xfId="15498" xr:uid="{00000000-0005-0000-0000-0000115F0000}"/>
    <cellStyle name="Normal 2 4 2 2 5 2 3 3 2 2" xfId="31794" xr:uid="{00000000-0005-0000-0000-0000125F0000}"/>
    <cellStyle name="Normal 2 4 2 2 5 2 3 3 3" xfId="23648" xr:uid="{00000000-0005-0000-0000-0000135F0000}"/>
    <cellStyle name="Normal 2 4 2 2 5 2 3 4" xfId="10199" xr:uid="{00000000-0005-0000-0000-0000145F0000}"/>
    <cellStyle name="Normal 2 4 2 2 5 2 3 4 2" xfId="26495" xr:uid="{00000000-0005-0000-0000-0000155F0000}"/>
    <cellStyle name="Normal 2 4 2 2 5 2 3 5" xfId="18349" xr:uid="{00000000-0005-0000-0000-0000165F0000}"/>
    <cellStyle name="Normal 2 4 2 2 5 2 4" xfId="3398" xr:uid="{00000000-0005-0000-0000-0000175F0000}"/>
    <cellStyle name="Normal 2 4 2 2 5 2 4 2" xfId="11544" xr:uid="{00000000-0005-0000-0000-0000185F0000}"/>
    <cellStyle name="Normal 2 4 2 2 5 2 4 2 2" xfId="27840" xr:uid="{00000000-0005-0000-0000-0000195F0000}"/>
    <cellStyle name="Normal 2 4 2 2 5 2 4 3" xfId="19694" xr:uid="{00000000-0005-0000-0000-00001A5F0000}"/>
    <cellStyle name="Normal 2 4 2 2 5 2 5" xfId="5942" xr:uid="{00000000-0005-0000-0000-00001B5F0000}"/>
    <cellStyle name="Normal 2 4 2 2 5 2 5 2" xfId="14088" xr:uid="{00000000-0005-0000-0000-00001C5F0000}"/>
    <cellStyle name="Normal 2 4 2 2 5 2 5 2 2" xfId="30384" xr:uid="{00000000-0005-0000-0000-00001D5F0000}"/>
    <cellStyle name="Normal 2 4 2 2 5 2 5 3" xfId="22238" xr:uid="{00000000-0005-0000-0000-00001E5F0000}"/>
    <cellStyle name="Normal 2 4 2 2 5 2 6" xfId="8789" xr:uid="{00000000-0005-0000-0000-00001F5F0000}"/>
    <cellStyle name="Normal 2 4 2 2 5 2 6 2" xfId="25085" xr:uid="{00000000-0005-0000-0000-0000205F0000}"/>
    <cellStyle name="Normal 2 4 2 2 5 2 7" xfId="16939" xr:uid="{00000000-0005-0000-0000-0000215F0000}"/>
    <cellStyle name="Normal 2 4 2 2 5 3" xfId="1004" xr:uid="{00000000-0005-0000-0000-0000225F0000}"/>
    <cellStyle name="Normal 2 4 2 2 5 3 2" xfId="2414" xr:uid="{00000000-0005-0000-0000-0000235F0000}"/>
    <cellStyle name="Normal 2 4 2 2 5 3 2 2" xfId="4929" xr:uid="{00000000-0005-0000-0000-0000245F0000}"/>
    <cellStyle name="Normal 2 4 2 2 5 3 2 2 2" xfId="13075" xr:uid="{00000000-0005-0000-0000-0000255F0000}"/>
    <cellStyle name="Normal 2 4 2 2 5 3 2 2 2 2" xfId="29371" xr:uid="{00000000-0005-0000-0000-0000265F0000}"/>
    <cellStyle name="Normal 2 4 2 2 5 3 2 2 3" xfId="21225" xr:uid="{00000000-0005-0000-0000-0000275F0000}"/>
    <cellStyle name="Normal 2 4 2 2 5 3 2 3" xfId="7713" xr:uid="{00000000-0005-0000-0000-0000285F0000}"/>
    <cellStyle name="Normal 2 4 2 2 5 3 2 3 2" xfId="15859" xr:uid="{00000000-0005-0000-0000-0000295F0000}"/>
    <cellStyle name="Normal 2 4 2 2 5 3 2 3 2 2" xfId="32155" xr:uid="{00000000-0005-0000-0000-00002A5F0000}"/>
    <cellStyle name="Normal 2 4 2 2 5 3 2 3 3" xfId="24009" xr:uid="{00000000-0005-0000-0000-00002B5F0000}"/>
    <cellStyle name="Normal 2 4 2 2 5 3 2 4" xfId="10560" xr:uid="{00000000-0005-0000-0000-00002C5F0000}"/>
    <cellStyle name="Normal 2 4 2 2 5 3 2 4 2" xfId="26856" xr:uid="{00000000-0005-0000-0000-00002D5F0000}"/>
    <cellStyle name="Normal 2 4 2 2 5 3 2 5" xfId="18710" xr:uid="{00000000-0005-0000-0000-00002E5F0000}"/>
    <cellStyle name="Normal 2 4 2 2 5 3 3" xfId="3711" xr:uid="{00000000-0005-0000-0000-00002F5F0000}"/>
    <cellStyle name="Normal 2 4 2 2 5 3 3 2" xfId="11857" xr:uid="{00000000-0005-0000-0000-0000305F0000}"/>
    <cellStyle name="Normal 2 4 2 2 5 3 3 2 2" xfId="28153" xr:uid="{00000000-0005-0000-0000-0000315F0000}"/>
    <cellStyle name="Normal 2 4 2 2 5 3 3 3" xfId="20007" xr:uid="{00000000-0005-0000-0000-0000325F0000}"/>
    <cellStyle name="Normal 2 4 2 2 5 3 4" xfId="6303" xr:uid="{00000000-0005-0000-0000-0000335F0000}"/>
    <cellStyle name="Normal 2 4 2 2 5 3 4 2" xfId="14449" xr:uid="{00000000-0005-0000-0000-0000345F0000}"/>
    <cellStyle name="Normal 2 4 2 2 5 3 4 2 2" xfId="30745" xr:uid="{00000000-0005-0000-0000-0000355F0000}"/>
    <cellStyle name="Normal 2 4 2 2 5 3 4 3" xfId="22599" xr:uid="{00000000-0005-0000-0000-0000365F0000}"/>
    <cellStyle name="Normal 2 4 2 2 5 3 5" xfId="9150" xr:uid="{00000000-0005-0000-0000-0000375F0000}"/>
    <cellStyle name="Normal 2 4 2 2 5 3 5 2" xfId="25446" xr:uid="{00000000-0005-0000-0000-0000385F0000}"/>
    <cellStyle name="Normal 2 4 2 2 5 3 6" xfId="17300" xr:uid="{00000000-0005-0000-0000-0000395F0000}"/>
    <cellStyle name="Normal 2 4 2 2 5 4" xfId="1709" xr:uid="{00000000-0005-0000-0000-00003A5F0000}"/>
    <cellStyle name="Normal 2 4 2 2 5 4 2" xfId="4320" xr:uid="{00000000-0005-0000-0000-00003B5F0000}"/>
    <cellStyle name="Normal 2 4 2 2 5 4 2 2" xfId="12466" xr:uid="{00000000-0005-0000-0000-00003C5F0000}"/>
    <cellStyle name="Normal 2 4 2 2 5 4 2 2 2" xfId="28762" xr:uid="{00000000-0005-0000-0000-00003D5F0000}"/>
    <cellStyle name="Normal 2 4 2 2 5 4 2 3" xfId="20616" xr:uid="{00000000-0005-0000-0000-00003E5F0000}"/>
    <cellStyle name="Normal 2 4 2 2 5 4 3" xfId="7008" xr:uid="{00000000-0005-0000-0000-00003F5F0000}"/>
    <cellStyle name="Normal 2 4 2 2 5 4 3 2" xfId="15154" xr:uid="{00000000-0005-0000-0000-0000405F0000}"/>
    <cellStyle name="Normal 2 4 2 2 5 4 3 2 2" xfId="31450" xr:uid="{00000000-0005-0000-0000-0000415F0000}"/>
    <cellStyle name="Normal 2 4 2 2 5 4 3 3" xfId="23304" xr:uid="{00000000-0005-0000-0000-0000425F0000}"/>
    <cellStyle name="Normal 2 4 2 2 5 4 4" xfId="9855" xr:uid="{00000000-0005-0000-0000-0000435F0000}"/>
    <cellStyle name="Normal 2 4 2 2 5 4 4 2" xfId="26151" xr:uid="{00000000-0005-0000-0000-0000445F0000}"/>
    <cellStyle name="Normal 2 4 2 2 5 4 5" xfId="18005" xr:uid="{00000000-0005-0000-0000-0000455F0000}"/>
    <cellStyle name="Normal 2 4 2 2 5 5" xfId="3102" xr:uid="{00000000-0005-0000-0000-0000465F0000}"/>
    <cellStyle name="Normal 2 4 2 2 5 5 2" xfId="11248" xr:uid="{00000000-0005-0000-0000-0000475F0000}"/>
    <cellStyle name="Normal 2 4 2 2 5 5 2 2" xfId="27544" xr:uid="{00000000-0005-0000-0000-0000485F0000}"/>
    <cellStyle name="Normal 2 4 2 2 5 5 3" xfId="19398" xr:uid="{00000000-0005-0000-0000-0000495F0000}"/>
    <cellStyle name="Normal 2 4 2 2 5 6" xfId="5598" xr:uid="{00000000-0005-0000-0000-00004A5F0000}"/>
    <cellStyle name="Normal 2 4 2 2 5 6 2" xfId="13744" xr:uid="{00000000-0005-0000-0000-00004B5F0000}"/>
    <cellStyle name="Normal 2 4 2 2 5 6 2 2" xfId="30040" xr:uid="{00000000-0005-0000-0000-00004C5F0000}"/>
    <cellStyle name="Normal 2 4 2 2 5 6 3" xfId="21894" xr:uid="{00000000-0005-0000-0000-00004D5F0000}"/>
    <cellStyle name="Normal 2 4 2 2 5 7" xfId="8445" xr:uid="{00000000-0005-0000-0000-00004E5F0000}"/>
    <cellStyle name="Normal 2 4 2 2 5 7 2" xfId="24741" xr:uid="{00000000-0005-0000-0000-00004F5F0000}"/>
    <cellStyle name="Normal 2 4 2 2 5 8" xfId="16595" xr:uid="{00000000-0005-0000-0000-0000505F0000}"/>
    <cellStyle name="Normal 2 4 2 2 6" xfId="388" xr:uid="{00000000-0005-0000-0000-0000515F0000}"/>
    <cellStyle name="Normal 2 4 2 2 6 2" xfId="1094" xr:uid="{00000000-0005-0000-0000-0000525F0000}"/>
    <cellStyle name="Normal 2 4 2 2 6 2 2" xfId="2504" xr:uid="{00000000-0005-0000-0000-0000535F0000}"/>
    <cellStyle name="Normal 2 4 2 2 6 2 2 2" xfId="5003" xr:uid="{00000000-0005-0000-0000-0000545F0000}"/>
    <cellStyle name="Normal 2 4 2 2 6 2 2 2 2" xfId="13149" xr:uid="{00000000-0005-0000-0000-0000555F0000}"/>
    <cellStyle name="Normal 2 4 2 2 6 2 2 2 2 2" xfId="29445" xr:uid="{00000000-0005-0000-0000-0000565F0000}"/>
    <cellStyle name="Normal 2 4 2 2 6 2 2 2 3" xfId="21299" xr:uid="{00000000-0005-0000-0000-0000575F0000}"/>
    <cellStyle name="Normal 2 4 2 2 6 2 2 3" xfId="7803" xr:uid="{00000000-0005-0000-0000-0000585F0000}"/>
    <cellStyle name="Normal 2 4 2 2 6 2 2 3 2" xfId="15949" xr:uid="{00000000-0005-0000-0000-0000595F0000}"/>
    <cellStyle name="Normal 2 4 2 2 6 2 2 3 2 2" xfId="32245" xr:uid="{00000000-0005-0000-0000-00005A5F0000}"/>
    <cellStyle name="Normal 2 4 2 2 6 2 2 3 3" xfId="24099" xr:uid="{00000000-0005-0000-0000-00005B5F0000}"/>
    <cellStyle name="Normal 2 4 2 2 6 2 2 4" xfId="10650" xr:uid="{00000000-0005-0000-0000-00005C5F0000}"/>
    <cellStyle name="Normal 2 4 2 2 6 2 2 4 2" xfId="26946" xr:uid="{00000000-0005-0000-0000-00005D5F0000}"/>
    <cellStyle name="Normal 2 4 2 2 6 2 2 5" xfId="18800" xr:uid="{00000000-0005-0000-0000-00005E5F0000}"/>
    <cellStyle name="Normal 2 4 2 2 6 2 3" xfId="3785" xr:uid="{00000000-0005-0000-0000-00005F5F0000}"/>
    <cellStyle name="Normal 2 4 2 2 6 2 3 2" xfId="11931" xr:uid="{00000000-0005-0000-0000-0000605F0000}"/>
    <cellStyle name="Normal 2 4 2 2 6 2 3 2 2" xfId="28227" xr:uid="{00000000-0005-0000-0000-0000615F0000}"/>
    <cellStyle name="Normal 2 4 2 2 6 2 3 3" xfId="20081" xr:uid="{00000000-0005-0000-0000-0000625F0000}"/>
    <cellStyle name="Normal 2 4 2 2 6 2 4" xfId="6393" xr:uid="{00000000-0005-0000-0000-0000635F0000}"/>
    <cellStyle name="Normal 2 4 2 2 6 2 4 2" xfId="14539" xr:uid="{00000000-0005-0000-0000-0000645F0000}"/>
    <cellStyle name="Normal 2 4 2 2 6 2 4 2 2" xfId="30835" xr:uid="{00000000-0005-0000-0000-0000655F0000}"/>
    <cellStyle name="Normal 2 4 2 2 6 2 4 3" xfId="22689" xr:uid="{00000000-0005-0000-0000-0000665F0000}"/>
    <cellStyle name="Normal 2 4 2 2 6 2 5" xfId="9240" xr:uid="{00000000-0005-0000-0000-0000675F0000}"/>
    <cellStyle name="Normal 2 4 2 2 6 2 5 2" xfId="25536" xr:uid="{00000000-0005-0000-0000-0000685F0000}"/>
    <cellStyle name="Normal 2 4 2 2 6 2 6" xfId="17390" xr:uid="{00000000-0005-0000-0000-0000695F0000}"/>
    <cellStyle name="Normal 2 4 2 2 6 3" xfId="1799" xr:uid="{00000000-0005-0000-0000-00006A5F0000}"/>
    <cellStyle name="Normal 2 4 2 2 6 3 2" xfId="4394" xr:uid="{00000000-0005-0000-0000-00006B5F0000}"/>
    <cellStyle name="Normal 2 4 2 2 6 3 2 2" xfId="12540" xr:uid="{00000000-0005-0000-0000-00006C5F0000}"/>
    <cellStyle name="Normal 2 4 2 2 6 3 2 2 2" xfId="28836" xr:uid="{00000000-0005-0000-0000-00006D5F0000}"/>
    <cellStyle name="Normal 2 4 2 2 6 3 2 3" xfId="20690" xr:uid="{00000000-0005-0000-0000-00006E5F0000}"/>
    <cellStyle name="Normal 2 4 2 2 6 3 3" xfId="7098" xr:uid="{00000000-0005-0000-0000-00006F5F0000}"/>
    <cellStyle name="Normal 2 4 2 2 6 3 3 2" xfId="15244" xr:uid="{00000000-0005-0000-0000-0000705F0000}"/>
    <cellStyle name="Normal 2 4 2 2 6 3 3 2 2" xfId="31540" xr:uid="{00000000-0005-0000-0000-0000715F0000}"/>
    <cellStyle name="Normal 2 4 2 2 6 3 3 3" xfId="23394" xr:uid="{00000000-0005-0000-0000-0000725F0000}"/>
    <cellStyle name="Normal 2 4 2 2 6 3 4" xfId="9945" xr:uid="{00000000-0005-0000-0000-0000735F0000}"/>
    <cellStyle name="Normal 2 4 2 2 6 3 4 2" xfId="26241" xr:uid="{00000000-0005-0000-0000-0000745F0000}"/>
    <cellStyle name="Normal 2 4 2 2 6 3 5" xfId="18095" xr:uid="{00000000-0005-0000-0000-0000755F0000}"/>
    <cellStyle name="Normal 2 4 2 2 6 4" xfId="3176" xr:uid="{00000000-0005-0000-0000-0000765F0000}"/>
    <cellStyle name="Normal 2 4 2 2 6 4 2" xfId="11322" xr:uid="{00000000-0005-0000-0000-0000775F0000}"/>
    <cellStyle name="Normal 2 4 2 2 6 4 2 2" xfId="27618" xr:uid="{00000000-0005-0000-0000-0000785F0000}"/>
    <cellStyle name="Normal 2 4 2 2 6 4 3" xfId="19472" xr:uid="{00000000-0005-0000-0000-0000795F0000}"/>
    <cellStyle name="Normal 2 4 2 2 6 5" xfId="5688" xr:uid="{00000000-0005-0000-0000-00007A5F0000}"/>
    <cellStyle name="Normal 2 4 2 2 6 5 2" xfId="13834" xr:uid="{00000000-0005-0000-0000-00007B5F0000}"/>
    <cellStyle name="Normal 2 4 2 2 6 5 2 2" xfId="30130" xr:uid="{00000000-0005-0000-0000-00007C5F0000}"/>
    <cellStyle name="Normal 2 4 2 2 6 5 3" xfId="21984" xr:uid="{00000000-0005-0000-0000-00007D5F0000}"/>
    <cellStyle name="Normal 2 4 2 2 6 6" xfId="8535" xr:uid="{00000000-0005-0000-0000-00007E5F0000}"/>
    <cellStyle name="Normal 2 4 2 2 6 6 2" xfId="24831" xr:uid="{00000000-0005-0000-0000-00007F5F0000}"/>
    <cellStyle name="Normal 2 4 2 2 6 7" xfId="16685" xr:uid="{00000000-0005-0000-0000-0000805F0000}"/>
    <cellStyle name="Normal 2 4 2 2 7" xfId="750" xr:uid="{00000000-0005-0000-0000-0000815F0000}"/>
    <cellStyle name="Normal 2 4 2 2 7 2" xfId="2160" xr:uid="{00000000-0005-0000-0000-0000825F0000}"/>
    <cellStyle name="Normal 2 4 2 2 7 2 2" xfId="4707" xr:uid="{00000000-0005-0000-0000-0000835F0000}"/>
    <cellStyle name="Normal 2 4 2 2 7 2 2 2" xfId="12853" xr:uid="{00000000-0005-0000-0000-0000845F0000}"/>
    <cellStyle name="Normal 2 4 2 2 7 2 2 2 2" xfId="29149" xr:uid="{00000000-0005-0000-0000-0000855F0000}"/>
    <cellStyle name="Normal 2 4 2 2 7 2 2 3" xfId="21003" xr:uid="{00000000-0005-0000-0000-0000865F0000}"/>
    <cellStyle name="Normal 2 4 2 2 7 2 3" xfId="7459" xr:uid="{00000000-0005-0000-0000-0000875F0000}"/>
    <cellStyle name="Normal 2 4 2 2 7 2 3 2" xfId="15605" xr:uid="{00000000-0005-0000-0000-0000885F0000}"/>
    <cellStyle name="Normal 2 4 2 2 7 2 3 2 2" xfId="31901" xr:uid="{00000000-0005-0000-0000-0000895F0000}"/>
    <cellStyle name="Normal 2 4 2 2 7 2 3 3" xfId="23755" xr:uid="{00000000-0005-0000-0000-00008A5F0000}"/>
    <cellStyle name="Normal 2 4 2 2 7 2 4" xfId="10306" xr:uid="{00000000-0005-0000-0000-00008B5F0000}"/>
    <cellStyle name="Normal 2 4 2 2 7 2 4 2" xfId="26602" xr:uid="{00000000-0005-0000-0000-00008C5F0000}"/>
    <cellStyle name="Normal 2 4 2 2 7 2 5" xfId="18456" xr:uid="{00000000-0005-0000-0000-00008D5F0000}"/>
    <cellStyle name="Normal 2 4 2 2 7 3" xfId="3489" xr:uid="{00000000-0005-0000-0000-00008E5F0000}"/>
    <cellStyle name="Normal 2 4 2 2 7 3 2" xfId="11635" xr:uid="{00000000-0005-0000-0000-00008F5F0000}"/>
    <cellStyle name="Normal 2 4 2 2 7 3 2 2" xfId="27931" xr:uid="{00000000-0005-0000-0000-0000905F0000}"/>
    <cellStyle name="Normal 2 4 2 2 7 3 3" xfId="19785" xr:uid="{00000000-0005-0000-0000-0000915F0000}"/>
    <cellStyle name="Normal 2 4 2 2 7 4" xfId="6049" xr:uid="{00000000-0005-0000-0000-0000925F0000}"/>
    <cellStyle name="Normal 2 4 2 2 7 4 2" xfId="14195" xr:uid="{00000000-0005-0000-0000-0000935F0000}"/>
    <cellStyle name="Normal 2 4 2 2 7 4 2 2" xfId="30491" xr:uid="{00000000-0005-0000-0000-0000945F0000}"/>
    <cellStyle name="Normal 2 4 2 2 7 4 3" xfId="22345" xr:uid="{00000000-0005-0000-0000-0000955F0000}"/>
    <cellStyle name="Normal 2 4 2 2 7 5" xfId="8896" xr:uid="{00000000-0005-0000-0000-0000965F0000}"/>
    <cellStyle name="Normal 2 4 2 2 7 5 2" xfId="25192" xr:uid="{00000000-0005-0000-0000-0000975F0000}"/>
    <cellStyle name="Normal 2 4 2 2 7 6" xfId="17046" xr:uid="{00000000-0005-0000-0000-0000985F0000}"/>
    <cellStyle name="Normal 2 4 2 2 8" xfId="1455" xr:uid="{00000000-0005-0000-0000-0000995F0000}"/>
    <cellStyle name="Normal 2 4 2 2 8 2" xfId="4098" xr:uid="{00000000-0005-0000-0000-00009A5F0000}"/>
    <cellStyle name="Normal 2 4 2 2 8 2 2" xfId="12244" xr:uid="{00000000-0005-0000-0000-00009B5F0000}"/>
    <cellStyle name="Normal 2 4 2 2 8 2 2 2" xfId="28540" xr:uid="{00000000-0005-0000-0000-00009C5F0000}"/>
    <cellStyle name="Normal 2 4 2 2 8 2 3" xfId="20394" xr:uid="{00000000-0005-0000-0000-00009D5F0000}"/>
    <cellStyle name="Normal 2 4 2 2 8 3" xfId="6754" xr:uid="{00000000-0005-0000-0000-00009E5F0000}"/>
    <cellStyle name="Normal 2 4 2 2 8 3 2" xfId="14900" xr:uid="{00000000-0005-0000-0000-00009F5F0000}"/>
    <cellStyle name="Normal 2 4 2 2 8 3 2 2" xfId="31196" xr:uid="{00000000-0005-0000-0000-0000A05F0000}"/>
    <cellStyle name="Normal 2 4 2 2 8 3 3" xfId="23050" xr:uid="{00000000-0005-0000-0000-0000A15F0000}"/>
    <cellStyle name="Normal 2 4 2 2 8 4" xfId="9601" xr:uid="{00000000-0005-0000-0000-0000A25F0000}"/>
    <cellStyle name="Normal 2 4 2 2 8 4 2" xfId="25897" xr:uid="{00000000-0005-0000-0000-0000A35F0000}"/>
    <cellStyle name="Normal 2 4 2 2 8 5" xfId="17751" xr:uid="{00000000-0005-0000-0000-0000A45F0000}"/>
    <cellStyle name="Normal 2 4 2 2 9" xfId="2880" xr:uid="{00000000-0005-0000-0000-0000A55F0000}"/>
    <cellStyle name="Normal 2 4 2 2 9 2" xfId="11026" xr:uid="{00000000-0005-0000-0000-0000A65F0000}"/>
    <cellStyle name="Normal 2 4 2 2 9 2 2" xfId="27322" xr:uid="{00000000-0005-0000-0000-0000A75F0000}"/>
    <cellStyle name="Normal 2 4 2 2 9 3" xfId="19176" xr:uid="{00000000-0005-0000-0000-0000A85F0000}"/>
    <cellStyle name="Normal 2 4 2 3" xfId="66" xr:uid="{00000000-0005-0000-0000-0000A95F0000}"/>
    <cellStyle name="Normal 2 4 2 3 10" xfId="8213" xr:uid="{00000000-0005-0000-0000-0000AA5F0000}"/>
    <cellStyle name="Normal 2 4 2 3 10 2" xfId="24509" xr:uid="{00000000-0005-0000-0000-0000AB5F0000}"/>
    <cellStyle name="Normal 2 4 2 3 11" xfId="16363" xr:uid="{00000000-0005-0000-0000-0000AC5F0000}"/>
    <cellStyle name="Normal 2 4 2 3 2" xfId="156" xr:uid="{00000000-0005-0000-0000-0000AD5F0000}"/>
    <cellStyle name="Normal 2 4 2 3 2 2" xfId="500" xr:uid="{00000000-0005-0000-0000-0000AE5F0000}"/>
    <cellStyle name="Normal 2 4 2 3 2 2 2" xfId="1206" xr:uid="{00000000-0005-0000-0000-0000AF5F0000}"/>
    <cellStyle name="Normal 2 4 2 3 2 2 2 2" xfId="2616" xr:uid="{00000000-0005-0000-0000-0000B05F0000}"/>
    <cellStyle name="Normal 2 4 2 3 2 2 2 2 2" xfId="5095" xr:uid="{00000000-0005-0000-0000-0000B15F0000}"/>
    <cellStyle name="Normal 2 4 2 3 2 2 2 2 2 2" xfId="13241" xr:uid="{00000000-0005-0000-0000-0000B25F0000}"/>
    <cellStyle name="Normal 2 4 2 3 2 2 2 2 2 2 2" xfId="29537" xr:uid="{00000000-0005-0000-0000-0000B35F0000}"/>
    <cellStyle name="Normal 2 4 2 3 2 2 2 2 2 3" xfId="21391" xr:uid="{00000000-0005-0000-0000-0000B45F0000}"/>
    <cellStyle name="Normal 2 4 2 3 2 2 2 2 3" xfId="7915" xr:uid="{00000000-0005-0000-0000-0000B55F0000}"/>
    <cellStyle name="Normal 2 4 2 3 2 2 2 2 3 2" xfId="16061" xr:uid="{00000000-0005-0000-0000-0000B65F0000}"/>
    <cellStyle name="Normal 2 4 2 3 2 2 2 2 3 2 2" xfId="32357" xr:uid="{00000000-0005-0000-0000-0000B75F0000}"/>
    <cellStyle name="Normal 2 4 2 3 2 2 2 2 3 3" xfId="24211" xr:uid="{00000000-0005-0000-0000-0000B85F0000}"/>
    <cellStyle name="Normal 2 4 2 3 2 2 2 2 4" xfId="10762" xr:uid="{00000000-0005-0000-0000-0000B95F0000}"/>
    <cellStyle name="Normal 2 4 2 3 2 2 2 2 4 2" xfId="27058" xr:uid="{00000000-0005-0000-0000-0000BA5F0000}"/>
    <cellStyle name="Normal 2 4 2 3 2 2 2 2 5" xfId="18912" xr:uid="{00000000-0005-0000-0000-0000BB5F0000}"/>
    <cellStyle name="Normal 2 4 2 3 2 2 2 3" xfId="3877" xr:uid="{00000000-0005-0000-0000-0000BC5F0000}"/>
    <cellStyle name="Normal 2 4 2 3 2 2 2 3 2" xfId="12023" xr:uid="{00000000-0005-0000-0000-0000BD5F0000}"/>
    <cellStyle name="Normal 2 4 2 3 2 2 2 3 2 2" xfId="28319" xr:uid="{00000000-0005-0000-0000-0000BE5F0000}"/>
    <cellStyle name="Normal 2 4 2 3 2 2 2 3 3" xfId="20173" xr:uid="{00000000-0005-0000-0000-0000BF5F0000}"/>
    <cellStyle name="Normal 2 4 2 3 2 2 2 4" xfId="6505" xr:uid="{00000000-0005-0000-0000-0000C05F0000}"/>
    <cellStyle name="Normal 2 4 2 3 2 2 2 4 2" xfId="14651" xr:uid="{00000000-0005-0000-0000-0000C15F0000}"/>
    <cellStyle name="Normal 2 4 2 3 2 2 2 4 2 2" xfId="30947" xr:uid="{00000000-0005-0000-0000-0000C25F0000}"/>
    <cellStyle name="Normal 2 4 2 3 2 2 2 4 3" xfId="22801" xr:uid="{00000000-0005-0000-0000-0000C35F0000}"/>
    <cellStyle name="Normal 2 4 2 3 2 2 2 5" xfId="9352" xr:uid="{00000000-0005-0000-0000-0000C45F0000}"/>
    <cellStyle name="Normal 2 4 2 3 2 2 2 5 2" xfId="25648" xr:uid="{00000000-0005-0000-0000-0000C55F0000}"/>
    <cellStyle name="Normal 2 4 2 3 2 2 2 6" xfId="17502" xr:uid="{00000000-0005-0000-0000-0000C65F0000}"/>
    <cellStyle name="Normal 2 4 2 3 2 2 3" xfId="1911" xr:uid="{00000000-0005-0000-0000-0000C75F0000}"/>
    <cellStyle name="Normal 2 4 2 3 2 2 3 2" xfId="4486" xr:uid="{00000000-0005-0000-0000-0000C85F0000}"/>
    <cellStyle name="Normal 2 4 2 3 2 2 3 2 2" xfId="12632" xr:uid="{00000000-0005-0000-0000-0000C95F0000}"/>
    <cellStyle name="Normal 2 4 2 3 2 2 3 2 2 2" xfId="28928" xr:uid="{00000000-0005-0000-0000-0000CA5F0000}"/>
    <cellStyle name="Normal 2 4 2 3 2 2 3 2 3" xfId="20782" xr:uid="{00000000-0005-0000-0000-0000CB5F0000}"/>
    <cellStyle name="Normal 2 4 2 3 2 2 3 3" xfId="7210" xr:uid="{00000000-0005-0000-0000-0000CC5F0000}"/>
    <cellStyle name="Normal 2 4 2 3 2 2 3 3 2" xfId="15356" xr:uid="{00000000-0005-0000-0000-0000CD5F0000}"/>
    <cellStyle name="Normal 2 4 2 3 2 2 3 3 2 2" xfId="31652" xr:uid="{00000000-0005-0000-0000-0000CE5F0000}"/>
    <cellStyle name="Normal 2 4 2 3 2 2 3 3 3" xfId="23506" xr:uid="{00000000-0005-0000-0000-0000CF5F0000}"/>
    <cellStyle name="Normal 2 4 2 3 2 2 3 4" xfId="10057" xr:uid="{00000000-0005-0000-0000-0000D05F0000}"/>
    <cellStyle name="Normal 2 4 2 3 2 2 3 4 2" xfId="26353" xr:uid="{00000000-0005-0000-0000-0000D15F0000}"/>
    <cellStyle name="Normal 2 4 2 3 2 2 3 5" xfId="18207" xr:uid="{00000000-0005-0000-0000-0000D25F0000}"/>
    <cellStyle name="Normal 2 4 2 3 2 2 4" xfId="3268" xr:uid="{00000000-0005-0000-0000-0000D35F0000}"/>
    <cellStyle name="Normal 2 4 2 3 2 2 4 2" xfId="11414" xr:uid="{00000000-0005-0000-0000-0000D45F0000}"/>
    <cellStyle name="Normal 2 4 2 3 2 2 4 2 2" xfId="27710" xr:uid="{00000000-0005-0000-0000-0000D55F0000}"/>
    <cellStyle name="Normal 2 4 2 3 2 2 4 3" xfId="19564" xr:uid="{00000000-0005-0000-0000-0000D65F0000}"/>
    <cellStyle name="Normal 2 4 2 3 2 2 5" xfId="5800" xr:uid="{00000000-0005-0000-0000-0000D75F0000}"/>
    <cellStyle name="Normal 2 4 2 3 2 2 5 2" xfId="13946" xr:uid="{00000000-0005-0000-0000-0000D85F0000}"/>
    <cellStyle name="Normal 2 4 2 3 2 2 5 2 2" xfId="30242" xr:uid="{00000000-0005-0000-0000-0000D95F0000}"/>
    <cellStyle name="Normal 2 4 2 3 2 2 5 3" xfId="22096" xr:uid="{00000000-0005-0000-0000-0000DA5F0000}"/>
    <cellStyle name="Normal 2 4 2 3 2 2 6" xfId="8647" xr:uid="{00000000-0005-0000-0000-0000DB5F0000}"/>
    <cellStyle name="Normal 2 4 2 3 2 2 6 2" xfId="24943" xr:uid="{00000000-0005-0000-0000-0000DC5F0000}"/>
    <cellStyle name="Normal 2 4 2 3 2 2 7" xfId="16797" xr:uid="{00000000-0005-0000-0000-0000DD5F0000}"/>
    <cellStyle name="Normal 2 4 2 3 2 3" xfId="862" xr:uid="{00000000-0005-0000-0000-0000DE5F0000}"/>
    <cellStyle name="Normal 2 4 2 3 2 3 2" xfId="2272" xr:uid="{00000000-0005-0000-0000-0000DF5F0000}"/>
    <cellStyle name="Normal 2 4 2 3 2 3 2 2" xfId="4799" xr:uid="{00000000-0005-0000-0000-0000E05F0000}"/>
    <cellStyle name="Normal 2 4 2 3 2 3 2 2 2" xfId="12945" xr:uid="{00000000-0005-0000-0000-0000E15F0000}"/>
    <cellStyle name="Normal 2 4 2 3 2 3 2 2 2 2" xfId="29241" xr:uid="{00000000-0005-0000-0000-0000E25F0000}"/>
    <cellStyle name="Normal 2 4 2 3 2 3 2 2 3" xfId="21095" xr:uid="{00000000-0005-0000-0000-0000E35F0000}"/>
    <cellStyle name="Normal 2 4 2 3 2 3 2 3" xfId="7571" xr:uid="{00000000-0005-0000-0000-0000E45F0000}"/>
    <cellStyle name="Normal 2 4 2 3 2 3 2 3 2" xfId="15717" xr:uid="{00000000-0005-0000-0000-0000E55F0000}"/>
    <cellStyle name="Normal 2 4 2 3 2 3 2 3 2 2" xfId="32013" xr:uid="{00000000-0005-0000-0000-0000E65F0000}"/>
    <cellStyle name="Normal 2 4 2 3 2 3 2 3 3" xfId="23867" xr:uid="{00000000-0005-0000-0000-0000E75F0000}"/>
    <cellStyle name="Normal 2 4 2 3 2 3 2 4" xfId="10418" xr:uid="{00000000-0005-0000-0000-0000E85F0000}"/>
    <cellStyle name="Normal 2 4 2 3 2 3 2 4 2" xfId="26714" xr:uid="{00000000-0005-0000-0000-0000E95F0000}"/>
    <cellStyle name="Normal 2 4 2 3 2 3 2 5" xfId="18568" xr:uid="{00000000-0005-0000-0000-0000EA5F0000}"/>
    <cellStyle name="Normal 2 4 2 3 2 3 3" xfId="3581" xr:uid="{00000000-0005-0000-0000-0000EB5F0000}"/>
    <cellStyle name="Normal 2 4 2 3 2 3 3 2" xfId="11727" xr:uid="{00000000-0005-0000-0000-0000EC5F0000}"/>
    <cellStyle name="Normal 2 4 2 3 2 3 3 2 2" xfId="28023" xr:uid="{00000000-0005-0000-0000-0000ED5F0000}"/>
    <cellStyle name="Normal 2 4 2 3 2 3 3 3" xfId="19877" xr:uid="{00000000-0005-0000-0000-0000EE5F0000}"/>
    <cellStyle name="Normal 2 4 2 3 2 3 4" xfId="6161" xr:uid="{00000000-0005-0000-0000-0000EF5F0000}"/>
    <cellStyle name="Normal 2 4 2 3 2 3 4 2" xfId="14307" xr:uid="{00000000-0005-0000-0000-0000F05F0000}"/>
    <cellStyle name="Normal 2 4 2 3 2 3 4 2 2" xfId="30603" xr:uid="{00000000-0005-0000-0000-0000F15F0000}"/>
    <cellStyle name="Normal 2 4 2 3 2 3 4 3" xfId="22457" xr:uid="{00000000-0005-0000-0000-0000F25F0000}"/>
    <cellStyle name="Normal 2 4 2 3 2 3 5" xfId="9008" xr:uid="{00000000-0005-0000-0000-0000F35F0000}"/>
    <cellStyle name="Normal 2 4 2 3 2 3 5 2" xfId="25304" xr:uid="{00000000-0005-0000-0000-0000F45F0000}"/>
    <cellStyle name="Normal 2 4 2 3 2 3 6" xfId="17158" xr:uid="{00000000-0005-0000-0000-0000F55F0000}"/>
    <cellStyle name="Normal 2 4 2 3 2 4" xfId="1567" xr:uid="{00000000-0005-0000-0000-0000F65F0000}"/>
    <cellStyle name="Normal 2 4 2 3 2 4 2" xfId="4190" xr:uid="{00000000-0005-0000-0000-0000F75F0000}"/>
    <cellStyle name="Normal 2 4 2 3 2 4 2 2" xfId="12336" xr:uid="{00000000-0005-0000-0000-0000F85F0000}"/>
    <cellStyle name="Normal 2 4 2 3 2 4 2 2 2" xfId="28632" xr:uid="{00000000-0005-0000-0000-0000F95F0000}"/>
    <cellStyle name="Normal 2 4 2 3 2 4 2 3" xfId="20486" xr:uid="{00000000-0005-0000-0000-0000FA5F0000}"/>
    <cellStyle name="Normal 2 4 2 3 2 4 3" xfId="6866" xr:uid="{00000000-0005-0000-0000-0000FB5F0000}"/>
    <cellStyle name="Normal 2 4 2 3 2 4 3 2" xfId="15012" xr:uid="{00000000-0005-0000-0000-0000FC5F0000}"/>
    <cellStyle name="Normal 2 4 2 3 2 4 3 2 2" xfId="31308" xr:uid="{00000000-0005-0000-0000-0000FD5F0000}"/>
    <cellStyle name="Normal 2 4 2 3 2 4 3 3" xfId="23162" xr:uid="{00000000-0005-0000-0000-0000FE5F0000}"/>
    <cellStyle name="Normal 2 4 2 3 2 4 4" xfId="9713" xr:uid="{00000000-0005-0000-0000-0000FF5F0000}"/>
    <cellStyle name="Normal 2 4 2 3 2 4 4 2" xfId="26009" xr:uid="{00000000-0005-0000-0000-000000600000}"/>
    <cellStyle name="Normal 2 4 2 3 2 4 5" xfId="17863" xr:uid="{00000000-0005-0000-0000-000001600000}"/>
    <cellStyle name="Normal 2 4 2 3 2 5" xfId="2972" xr:uid="{00000000-0005-0000-0000-000002600000}"/>
    <cellStyle name="Normal 2 4 2 3 2 5 2" xfId="11118" xr:uid="{00000000-0005-0000-0000-000003600000}"/>
    <cellStyle name="Normal 2 4 2 3 2 5 2 2" xfId="27414" xr:uid="{00000000-0005-0000-0000-000004600000}"/>
    <cellStyle name="Normal 2 4 2 3 2 5 3" xfId="19268" xr:uid="{00000000-0005-0000-0000-000005600000}"/>
    <cellStyle name="Normal 2 4 2 3 2 6" xfId="5456" xr:uid="{00000000-0005-0000-0000-000006600000}"/>
    <cellStyle name="Normal 2 4 2 3 2 6 2" xfId="13602" xr:uid="{00000000-0005-0000-0000-000007600000}"/>
    <cellStyle name="Normal 2 4 2 3 2 6 2 2" xfId="29898" xr:uid="{00000000-0005-0000-0000-000008600000}"/>
    <cellStyle name="Normal 2 4 2 3 2 6 3" xfId="21752" xr:uid="{00000000-0005-0000-0000-000009600000}"/>
    <cellStyle name="Normal 2 4 2 3 2 7" xfId="8303" xr:uid="{00000000-0005-0000-0000-00000A600000}"/>
    <cellStyle name="Normal 2 4 2 3 2 7 2" xfId="24599" xr:uid="{00000000-0005-0000-0000-00000B600000}"/>
    <cellStyle name="Normal 2 4 2 3 2 8" xfId="16453" xr:uid="{00000000-0005-0000-0000-00000C600000}"/>
    <cellStyle name="Normal 2 4 2 3 3" xfId="235" xr:uid="{00000000-0005-0000-0000-00000D600000}"/>
    <cellStyle name="Normal 2 4 2 3 3 2" xfId="579" xr:uid="{00000000-0005-0000-0000-00000E600000}"/>
    <cellStyle name="Normal 2 4 2 3 3 2 2" xfId="1285" xr:uid="{00000000-0005-0000-0000-00000F600000}"/>
    <cellStyle name="Normal 2 4 2 3 3 2 2 2" xfId="2695" xr:uid="{00000000-0005-0000-0000-000010600000}"/>
    <cellStyle name="Normal 2 4 2 3 3 2 2 2 2" xfId="5169" xr:uid="{00000000-0005-0000-0000-000011600000}"/>
    <cellStyle name="Normal 2 4 2 3 3 2 2 2 2 2" xfId="13315" xr:uid="{00000000-0005-0000-0000-000012600000}"/>
    <cellStyle name="Normal 2 4 2 3 3 2 2 2 2 2 2" xfId="29611" xr:uid="{00000000-0005-0000-0000-000013600000}"/>
    <cellStyle name="Normal 2 4 2 3 3 2 2 2 2 3" xfId="21465" xr:uid="{00000000-0005-0000-0000-000014600000}"/>
    <cellStyle name="Normal 2 4 2 3 3 2 2 2 3" xfId="7994" xr:uid="{00000000-0005-0000-0000-000015600000}"/>
    <cellStyle name="Normal 2 4 2 3 3 2 2 2 3 2" xfId="16140" xr:uid="{00000000-0005-0000-0000-000016600000}"/>
    <cellStyle name="Normal 2 4 2 3 3 2 2 2 3 2 2" xfId="32436" xr:uid="{00000000-0005-0000-0000-000017600000}"/>
    <cellStyle name="Normal 2 4 2 3 3 2 2 2 3 3" xfId="24290" xr:uid="{00000000-0005-0000-0000-000018600000}"/>
    <cellStyle name="Normal 2 4 2 3 3 2 2 2 4" xfId="10841" xr:uid="{00000000-0005-0000-0000-000019600000}"/>
    <cellStyle name="Normal 2 4 2 3 3 2 2 2 4 2" xfId="27137" xr:uid="{00000000-0005-0000-0000-00001A600000}"/>
    <cellStyle name="Normal 2 4 2 3 3 2 2 2 5" xfId="18991" xr:uid="{00000000-0005-0000-0000-00001B600000}"/>
    <cellStyle name="Normal 2 4 2 3 3 2 2 3" xfId="3951" xr:uid="{00000000-0005-0000-0000-00001C600000}"/>
    <cellStyle name="Normal 2 4 2 3 3 2 2 3 2" xfId="12097" xr:uid="{00000000-0005-0000-0000-00001D600000}"/>
    <cellStyle name="Normal 2 4 2 3 3 2 2 3 2 2" xfId="28393" xr:uid="{00000000-0005-0000-0000-00001E600000}"/>
    <cellStyle name="Normal 2 4 2 3 3 2 2 3 3" xfId="20247" xr:uid="{00000000-0005-0000-0000-00001F600000}"/>
    <cellStyle name="Normal 2 4 2 3 3 2 2 4" xfId="6584" xr:uid="{00000000-0005-0000-0000-000020600000}"/>
    <cellStyle name="Normal 2 4 2 3 3 2 2 4 2" xfId="14730" xr:uid="{00000000-0005-0000-0000-000021600000}"/>
    <cellStyle name="Normal 2 4 2 3 3 2 2 4 2 2" xfId="31026" xr:uid="{00000000-0005-0000-0000-000022600000}"/>
    <cellStyle name="Normal 2 4 2 3 3 2 2 4 3" xfId="22880" xr:uid="{00000000-0005-0000-0000-000023600000}"/>
    <cellStyle name="Normal 2 4 2 3 3 2 2 5" xfId="9431" xr:uid="{00000000-0005-0000-0000-000024600000}"/>
    <cellStyle name="Normal 2 4 2 3 3 2 2 5 2" xfId="25727" xr:uid="{00000000-0005-0000-0000-000025600000}"/>
    <cellStyle name="Normal 2 4 2 3 3 2 2 6" xfId="17581" xr:uid="{00000000-0005-0000-0000-000026600000}"/>
    <cellStyle name="Normal 2 4 2 3 3 2 3" xfId="1990" xr:uid="{00000000-0005-0000-0000-000027600000}"/>
    <cellStyle name="Normal 2 4 2 3 3 2 3 2" xfId="4560" xr:uid="{00000000-0005-0000-0000-000028600000}"/>
    <cellStyle name="Normal 2 4 2 3 3 2 3 2 2" xfId="12706" xr:uid="{00000000-0005-0000-0000-000029600000}"/>
    <cellStyle name="Normal 2 4 2 3 3 2 3 2 2 2" xfId="29002" xr:uid="{00000000-0005-0000-0000-00002A600000}"/>
    <cellStyle name="Normal 2 4 2 3 3 2 3 2 3" xfId="20856" xr:uid="{00000000-0005-0000-0000-00002B600000}"/>
    <cellStyle name="Normal 2 4 2 3 3 2 3 3" xfId="7289" xr:uid="{00000000-0005-0000-0000-00002C600000}"/>
    <cellStyle name="Normal 2 4 2 3 3 2 3 3 2" xfId="15435" xr:uid="{00000000-0005-0000-0000-00002D600000}"/>
    <cellStyle name="Normal 2 4 2 3 3 2 3 3 2 2" xfId="31731" xr:uid="{00000000-0005-0000-0000-00002E600000}"/>
    <cellStyle name="Normal 2 4 2 3 3 2 3 3 3" xfId="23585" xr:uid="{00000000-0005-0000-0000-00002F600000}"/>
    <cellStyle name="Normal 2 4 2 3 3 2 3 4" xfId="10136" xr:uid="{00000000-0005-0000-0000-000030600000}"/>
    <cellStyle name="Normal 2 4 2 3 3 2 3 4 2" xfId="26432" xr:uid="{00000000-0005-0000-0000-000031600000}"/>
    <cellStyle name="Normal 2 4 2 3 3 2 3 5" xfId="18286" xr:uid="{00000000-0005-0000-0000-000032600000}"/>
    <cellStyle name="Normal 2 4 2 3 3 2 4" xfId="3342" xr:uid="{00000000-0005-0000-0000-000033600000}"/>
    <cellStyle name="Normal 2 4 2 3 3 2 4 2" xfId="11488" xr:uid="{00000000-0005-0000-0000-000034600000}"/>
    <cellStyle name="Normal 2 4 2 3 3 2 4 2 2" xfId="27784" xr:uid="{00000000-0005-0000-0000-000035600000}"/>
    <cellStyle name="Normal 2 4 2 3 3 2 4 3" xfId="19638" xr:uid="{00000000-0005-0000-0000-000036600000}"/>
    <cellStyle name="Normal 2 4 2 3 3 2 5" xfId="5879" xr:uid="{00000000-0005-0000-0000-000037600000}"/>
    <cellStyle name="Normal 2 4 2 3 3 2 5 2" xfId="14025" xr:uid="{00000000-0005-0000-0000-000038600000}"/>
    <cellStyle name="Normal 2 4 2 3 3 2 5 2 2" xfId="30321" xr:uid="{00000000-0005-0000-0000-000039600000}"/>
    <cellStyle name="Normal 2 4 2 3 3 2 5 3" xfId="22175" xr:uid="{00000000-0005-0000-0000-00003A600000}"/>
    <cellStyle name="Normal 2 4 2 3 3 2 6" xfId="8726" xr:uid="{00000000-0005-0000-0000-00003B600000}"/>
    <cellStyle name="Normal 2 4 2 3 3 2 6 2" xfId="25022" xr:uid="{00000000-0005-0000-0000-00003C600000}"/>
    <cellStyle name="Normal 2 4 2 3 3 2 7" xfId="16876" xr:uid="{00000000-0005-0000-0000-00003D600000}"/>
    <cellStyle name="Normal 2 4 2 3 3 3" xfId="941" xr:uid="{00000000-0005-0000-0000-00003E600000}"/>
    <cellStyle name="Normal 2 4 2 3 3 3 2" xfId="2351" xr:uid="{00000000-0005-0000-0000-00003F600000}"/>
    <cellStyle name="Normal 2 4 2 3 3 3 2 2" xfId="4873" xr:uid="{00000000-0005-0000-0000-000040600000}"/>
    <cellStyle name="Normal 2 4 2 3 3 3 2 2 2" xfId="13019" xr:uid="{00000000-0005-0000-0000-000041600000}"/>
    <cellStyle name="Normal 2 4 2 3 3 3 2 2 2 2" xfId="29315" xr:uid="{00000000-0005-0000-0000-000042600000}"/>
    <cellStyle name="Normal 2 4 2 3 3 3 2 2 3" xfId="21169" xr:uid="{00000000-0005-0000-0000-000043600000}"/>
    <cellStyle name="Normal 2 4 2 3 3 3 2 3" xfId="7650" xr:uid="{00000000-0005-0000-0000-000044600000}"/>
    <cellStyle name="Normal 2 4 2 3 3 3 2 3 2" xfId="15796" xr:uid="{00000000-0005-0000-0000-000045600000}"/>
    <cellStyle name="Normal 2 4 2 3 3 3 2 3 2 2" xfId="32092" xr:uid="{00000000-0005-0000-0000-000046600000}"/>
    <cellStyle name="Normal 2 4 2 3 3 3 2 3 3" xfId="23946" xr:uid="{00000000-0005-0000-0000-000047600000}"/>
    <cellStyle name="Normal 2 4 2 3 3 3 2 4" xfId="10497" xr:uid="{00000000-0005-0000-0000-000048600000}"/>
    <cellStyle name="Normal 2 4 2 3 3 3 2 4 2" xfId="26793" xr:uid="{00000000-0005-0000-0000-000049600000}"/>
    <cellStyle name="Normal 2 4 2 3 3 3 2 5" xfId="18647" xr:uid="{00000000-0005-0000-0000-00004A600000}"/>
    <cellStyle name="Normal 2 4 2 3 3 3 3" xfId="3655" xr:uid="{00000000-0005-0000-0000-00004B600000}"/>
    <cellStyle name="Normal 2 4 2 3 3 3 3 2" xfId="11801" xr:uid="{00000000-0005-0000-0000-00004C600000}"/>
    <cellStyle name="Normal 2 4 2 3 3 3 3 2 2" xfId="28097" xr:uid="{00000000-0005-0000-0000-00004D600000}"/>
    <cellStyle name="Normal 2 4 2 3 3 3 3 3" xfId="19951" xr:uid="{00000000-0005-0000-0000-00004E600000}"/>
    <cellStyle name="Normal 2 4 2 3 3 3 4" xfId="6240" xr:uid="{00000000-0005-0000-0000-00004F600000}"/>
    <cellStyle name="Normal 2 4 2 3 3 3 4 2" xfId="14386" xr:uid="{00000000-0005-0000-0000-000050600000}"/>
    <cellStyle name="Normal 2 4 2 3 3 3 4 2 2" xfId="30682" xr:uid="{00000000-0005-0000-0000-000051600000}"/>
    <cellStyle name="Normal 2 4 2 3 3 3 4 3" xfId="22536" xr:uid="{00000000-0005-0000-0000-000052600000}"/>
    <cellStyle name="Normal 2 4 2 3 3 3 5" xfId="9087" xr:uid="{00000000-0005-0000-0000-000053600000}"/>
    <cellStyle name="Normal 2 4 2 3 3 3 5 2" xfId="25383" xr:uid="{00000000-0005-0000-0000-000054600000}"/>
    <cellStyle name="Normal 2 4 2 3 3 3 6" xfId="17237" xr:uid="{00000000-0005-0000-0000-000055600000}"/>
    <cellStyle name="Normal 2 4 2 3 3 4" xfId="1646" xr:uid="{00000000-0005-0000-0000-000056600000}"/>
    <cellStyle name="Normal 2 4 2 3 3 4 2" xfId="4264" xr:uid="{00000000-0005-0000-0000-000057600000}"/>
    <cellStyle name="Normal 2 4 2 3 3 4 2 2" xfId="12410" xr:uid="{00000000-0005-0000-0000-000058600000}"/>
    <cellStyle name="Normal 2 4 2 3 3 4 2 2 2" xfId="28706" xr:uid="{00000000-0005-0000-0000-000059600000}"/>
    <cellStyle name="Normal 2 4 2 3 3 4 2 3" xfId="20560" xr:uid="{00000000-0005-0000-0000-00005A600000}"/>
    <cellStyle name="Normal 2 4 2 3 3 4 3" xfId="6945" xr:uid="{00000000-0005-0000-0000-00005B600000}"/>
    <cellStyle name="Normal 2 4 2 3 3 4 3 2" xfId="15091" xr:uid="{00000000-0005-0000-0000-00005C600000}"/>
    <cellStyle name="Normal 2 4 2 3 3 4 3 2 2" xfId="31387" xr:uid="{00000000-0005-0000-0000-00005D600000}"/>
    <cellStyle name="Normal 2 4 2 3 3 4 3 3" xfId="23241" xr:uid="{00000000-0005-0000-0000-00005E600000}"/>
    <cellStyle name="Normal 2 4 2 3 3 4 4" xfId="9792" xr:uid="{00000000-0005-0000-0000-00005F600000}"/>
    <cellStyle name="Normal 2 4 2 3 3 4 4 2" xfId="26088" xr:uid="{00000000-0005-0000-0000-000060600000}"/>
    <cellStyle name="Normal 2 4 2 3 3 4 5" xfId="17942" xr:uid="{00000000-0005-0000-0000-000061600000}"/>
    <cellStyle name="Normal 2 4 2 3 3 5" xfId="3046" xr:uid="{00000000-0005-0000-0000-000062600000}"/>
    <cellStyle name="Normal 2 4 2 3 3 5 2" xfId="11192" xr:uid="{00000000-0005-0000-0000-000063600000}"/>
    <cellStyle name="Normal 2 4 2 3 3 5 2 2" xfId="27488" xr:uid="{00000000-0005-0000-0000-000064600000}"/>
    <cellStyle name="Normal 2 4 2 3 3 5 3" xfId="19342" xr:uid="{00000000-0005-0000-0000-000065600000}"/>
    <cellStyle name="Normal 2 4 2 3 3 6" xfId="5535" xr:uid="{00000000-0005-0000-0000-000066600000}"/>
    <cellStyle name="Normal 2 4 2 3 3 6 2" xfId="13681" xr:uid="{00000000-0005-0000-0000-000067600000}"/>
    <cellStyle name="Normal 2 4 2 3 3 6 2 2" xfId="29977" xr:uid="{00000000-0005-0000-0000-000068600000}"/>
    <cellStyle name="Normal 2 4 2 3 3 6 3" xfId="21831" xr:uid="{00000000-0005-0000-0000-000069600000}"/>
    <cellStyle name="Normal 2 4 2 3 3 7" xfId="8382" xr:uid="{00000000-0005-0000-0000-00006A600000}"/>
    <cellStyle name="Normal 2 4 2 3 3 7 2" xfId="24678" xr:uid="{00000000-0005-0000-0000-00006B600000}"/>
    <cellStyle name="Normal 2 4 2 3 3 8" xfId="16532" xr:uid="{00000000-0005-0000-0000-00006C600000}"/>
    <cellStyle name="Normal 2 4 2 3 4" xfId="320" xr:uid="{00000000-0005-0000-0000-00006D600000}"/>
    <cellStyle name="Normal 2 4 2 3 4 2" xfId="664" xr:uid="{00000000-0005-0000-0000-00006E600000}"/>
    <cellStyle name="Normal 2 4 2 3 4 2 2" xfId="1370" xr:uid="{00000000-0005-0000-0000-00006F600000}"/>
    <cellStyle name="Normal 2 4 2 3 4 2 2 2" xfId="2780" xr:uid="{00000000-0005-0000-0000-000070600000}"/>
    <cellStyle name="Normal 2 4 2 3 4 2 2 2 2" xfId="5243" xr:uid="{00000000-0005-0000-0000-000071600000}"/>
    <cellStyle name="Normal 2 4 2 3 4 2 2 2 2 2" xfId="13389" xr:uid="{00000000-0005-0000-0000-000072600000}"/>
    <cellStyle name="Normal 2 4 2 3 4 2 2 2 2 2 2" xfId="29685" xr:uid="{00000000-0005-0000-0000-000073600000}"/>
    <cellStyle name="Normal 2 4 2 3 4 2 2 2 2 3" xfId="21539" xr:uid="{00000000-0005-0000-0000-000074600000}"/>
    <cellStyle name="Normal 2 4 2 3 4 2 2 2 3" xfId="8079" xr:uid="{00000000-0005-0000-0000-000075600000}"/>
    <cellStyle name="Normal 2 4 2 3 4 2 2 2 3 2" xfId="16225" xr:uid="{00000000-0005-0000-0000-000076600000}"/>
    <cellStyle name="Normal 2 4 2 3 4 2 2 2 3 2 2" xfId="32521" xr:uid="{00000000-0005-0000-0000-000077600000}"/>
    <cellStyle name="Normal 2 4 2 3 4 2 2 2 3 3" xfId="24375" xr:uid="{00000000-0005-0000-0000-000078600000}"/>
    <cellStyle name="Normal 2 4 2 3 4 2 2 2 4" xfId="10926" xr:uid="{00000000-0005-0000-0000-000079600000}"/>
    <cellStyle name="Normal 2 4 2 3 4 2 2 2 4 2" xfId="27222" xr:uid="{00000000-0005-0000-0000-00007A600000}"/>
    <cellStyle name="Normal 2 4 2 3 4 2 2 2 5" xfId="19076" xr:uid="{00000000-0005-0000-0000-00007B600000}"/>
    <cellStyle name="Normal 2 4 2 3 4 2 2 3" xfId="4025" xr:uid="{00000000-0005-0000-0000-00007C600000}"/>
    <cellStyle name="Normal 2 4 2 3 4 2 2 3 2" xfId="12171" xr:uid="{00000000-0005-0000-0000-00007D600000}"/>
    <cellStyle name="Normal 2 4 2 3 4 2 2 3 2 2" xfId="28467" xr:uid="{00000000-0005-0000-0000-00007E600000}"/>
    <cellStyle name="Normal 2 4 2 3 4 2 2 3 3" xfId="20321" xr:uid="{00000000-0005-0000-0000-00007F600000}"/>
    <cellStyle name="Normal 2 4 2 3 4 2 2 4" xfId="6669" xr:uid="{00000000-0005-0000-0000-000080600000}"/>
    <cellStyle name="Normal 2 4 2 3 4 2 2 4 2" xfId="14815" xr:uid="{00000000-0005-0000-0000-000081600000}"/>
    <cellStyle name="Normal 2 4 2 3 4 2 2 4 2 2" xfId="31111" xr:uid="{00000000-0005-0000-0000-000082600000}"/>
    <cellStyle name="Normal 2 4 2 3 4 2 2 4 3" xfId="22965" xr:uid="{00000000-0005-0000-0000-000083600000}"/>
    <cellStyle name="Normal 2 4 2 3 4 2 2 5" xfId="9516" xr:uid="{00000000-0005-0000-0000-000084600000}"/>
    <cellStyle name="Normal 2 4 2 3 4 2 2 5 2" xfId="25812" xr:uid="{00000000-0005-0000-0000-000085600000}"/>
    <cellStyle name="Normal 2 4 2 3 4 2 2 6" xfId="17666" xr:uid="{00000000-0005-0000-0000-000086600000}"/>
    <cellStyle name="Normal 2 4 2 3 4 2 3" xfId="2075" xr:uid="{00000000-0005-0000-0000-000087600000}"/>
    <cellStyle name="Normal 2 4 2 3 4 2 3 2" xfId="4634" xr:uid="{00000000-0005-0000-0000-000088600000}"/>
    <cellStyle name="Normal 2 4 2 3 4 2 3 2 2" xfId="12780" xr:uid="{00000000-0005-0000-0000-000089600000}"/>
    <cellStyle name="Normal 2 4 2 3 4 2 3 2 2 2" xfId="29076" xr:uid="{00000000-0005-0000-0000-00008A600000}"/>
    <cellStyle name="Normal 2 4 2 3 4 2 3 2 3" xfId="20930" xr:uid="{00000000-0005-0000-0000-00008B600000}"/>
    <cellStyle name="Normal 2 4 2 3 4 2 3 3" xfId="7374" xr:uid="{00000000-0005-0000-0000-00008C600000}"/>
    <cellStyle name="Normal 2 4 2 3 4 2 3 3 2" xfId="15520" xr:uid="{00000000-0005-0000-0000-00008D600000}"/>
    <cellStyle name="Normal 2 4 2 3 4 2 3 3 2 2" xfId="31816" xr:uid="{00000000-0005-0000-0000-00008E600000}"/>
    <cellStyle name="Normal 2 4 2 3 4 2 3 3 3" xfId="23670" xr:uid="{00000000-0005-0000-0000-00008F600000}"/>
    <cellStyle name="Normal 2 4 2 3 4 2 3 4" xfId="10221" xr:uid="{00000000-0005-0000-0000-000090600000}"/>
    <cellStyle name="Normal 2 4 2 3 4 2 3 4 2" xfId="26517" xr:uid="{00000000-0005-0000-0000-000091600000}"/>
    <cellStyle name="Normal 2 4 2 3 4 2 3 5" xfId="18371" xr:uid="{00000000-0005-0000-0000-000092600000}"/>
    <cellStyle name="Normal 2 4 2 3 4 2 4" xfId="3416" xr:uid="{00000000-0005-0000-0000-000093600000}"/>
    <cellStyle name="Normal 2 4 2 3 4 2 4 2" xfId="11562" xr:uid="{00000000-0005-0000-0000-000094600000}"/>
    <cellStyle name="Normal 2 4 2 3 4 2 4 2 2" xfId="27858" xr:uid="{00000000-0005-0000-0000-000095600000}"/>
    <cellStyle name="Normal 2 4 2 3 4 2 4 3" xfId="19712" xr:uid="{00000000-0005-0000-0000-000096600000}"/>
    <cellStyle name="Normal 2 4 2 3 4 2 5" xfId="5964" xr:uid="{00000000-0005-0000-0000-000097600000}"/>
    <cellStyle name="Normal 2 4 2 3 4 2 5 2" xfId="14110" xr:uid="{00000000-0005-0000-0000-000098600000}"/>
    <cellStyle name="Normal 2 4 2 3 4 2 5 2 2" xfId="30406" xr:uid="{00000000-0005-0000-0000-000099600000}"/>
    <cellStyle name="Normal 2 4 2 3 4 2 5 3" xfId="22260" xr:uid="{00000000-0005-0000-0000-00009A600000}"/>
    <cellStyle name="Normal 2 4 2 3 4 2 6" xfId="8811" xr:uid="{00000000-0005-0000-0000-00009B600000}"/>
    <cellStyle name="Normal 2 4 2 3 4 2 6 2" xfId="25107" xr:uid="{00000000-0005-0000-0000-00009C600000}"/>
    <cellStyle name="Normal 2 4 2 3 4 2 7" xfId="16961" xr:uid="{00000000-0005-0000-0000-00009D600000}"/>
    <cellStyle name="Normal 2 4 2 3 4 3" xfId="1026" xr:uid="{00000000-0005-0000-0000-00009E600000}"/>
    <cellStyle name="Normal 2 4 2 3 4 3 2" xfId="2436" xr:uid="{00000000-0005-0000-0000-00009F600000}"/>
    <cellStyle name="Normal 2 4 2 3 4 3 2 2" xfId="4947" xr:uid="{00000000-0005-0000-0000-0000A0600000}"/>
    <cellStyle name="Normal 2 4 2 3 4 3 2 2 2" xfId="13093" xr:uid="{00000000-0005-0000-0000-0000A1600000}"/>
    <cellStyle name="Normal 2 4 2 3 4 3 2 2 2 2" xfId="29389" xr:uid="{00000000-0005-0000-0000-0000A2600000}"/>
    <cellStyle name="Normal 2 4 2 3 4 3 2 2 3" xfId="21243" xr:uid="{00000000-0005-0000-0000-0000A3600000}"/>
    <cellStyle name="Normal 2 4 2 3 4 3 2 3" xfId="7735" xr:uid="{00000000-0005-0000-0000-0000A4600000}"/>
    <cellStyle name="Normal 2 4 2 3 4 3 2 3 2" xfId="15881" xr:uid="{00000000-0005-0000-0000-0000A5600000}"/>
    <cellStyle name="Normal 2 4 2 3 4 3 2 3 2 2" xfId="32177" xr:uid="{00000000-0005-0000-0000-0000A6600000}"/>
    <cellStyle name="Normal 2 4 2 3 4 3 2 3 3" xfId="24031" xr:uid="{00000000-0005-0000-0000-0000A7600000}"/>
    <cellStyle name="Normal 2 4 2 3 4 3 2 4" xfId="10582" xr:uid="{00000000-0005-0000-0000-0000A8600000}"/>
    <cellStyle name="Normal 2 4 2 3 4 3 2 4 2" xfId="26878" xr:uid="{00000000-0005-0000-0000-0000A9600000}"/>
    <cellStyle name="Normal 2 4 2 3 4 3 2 5" xfId="18732" xr:uid="{00000000-0005-0000-0000-0000AA600000}"/>
    <cellStyle name="Normal 2 4 2 3 4 3 3" xfId="3729" xr:uid="{00000000-0005-0000-0000-0000AB600000}"/>
    <cellStyle name="Normal 2 4 2 3 4 3 3 2" xfId="11875" xr:uid="{00000000-0005-0000-0000-0000AC600000}"/>
    <cellStyle name="Normal 2 4 2 3 4 3 3 2 2" xfId="28171" xr:uid="{00000000-0005-0000-0000-0000AD600000}"/>
    <cellStyle name="Normal 2 4 2 3 4 3 3 3" xfId="20025" xr:uid="{00000000-0005-0000-0000-0000AE600000}"/>
    <cellStyle name="Normal 2 4 2 3 4 3 4" xfId="6325" xr:uid="{00000000-0005-0000-0000-0000AF600000}"/>
    <cellStyle name="Normal 2 4 2 3 4 3 4 2" xfId="14471" xr:uid="{00000000-0005-0000-0000-0000B0600000}"/>
    <cellStyle name="Normal 2 4 2 3 4 3 4 2 2" xfId="30767" xr:uid="{00000000-0005-0000-0000-0000B1600000}"/>
    <cellStyle name="Normal 2 4 2 3 4 3 4 3" xfId="22621" xr:uid="{00000000-0005-0000-0000-0000B2600000}"/>
    <cellStyle name="Normal 2 4 2 3 4 3 5" xfId="9172" xr:uid="{00000000-0005-0000-0000-0000B3600000}"/>
    <cellStyle name="Normal 2 4 2 3 4 3 5 2" xfId="25468" xr:uid="{00000000-0005-0000-0000-0000B4600000}"/>
    <cellStyle name="Normal 2 4 2 3 4 3 6" xfId="17322" xr:uid="{00000000-0005-0000-0000-0000B5600000}"/>
    <cellStyle name="Normal 2 4 2 3 4 4" xfId="1731" xr:uid="{00000000-0005-0000-0000-0000B6600000}"/>
    <cellStyle name="Normal 2 4 2 3 4 4 2" xfId="4338" xr:uid="{00000000-0005-0000-0000-0000B7600000}"/>
    <cellStyle name="Normal 2 4 2 3 4 4 2 2" xfId="12484" xr:uid="{00000000-0005-0000-0000-0000B8600000}"/>
    <cellStyle name="Normal 2 4 2 3 4 4 2 2 2" xfId="28780" xr:uid="{00000000-0005-0000-0000-0000B9600000}"/>
    <cellStyle name="Normal 2 4 2 3 4 4 2 3" xfId="20634" xr:uid="{00000000-0005-0000-0000-0000BA600000}"/>
    <cellStyle name="Normal 2 4 2 3 4 4 3" xfId="7030" xr:uid="{00000000-0005-0000-0000-0000BB600000}"/>
    <cellStyle name="Normal 2 4 2 3 4 4 3 2" xfId="15176" xr:uid="{00000000-0005-0000-0000-0000BC600000}"/>
    <cellStyle name="Normal 2 4 2 3 4 4 3 2 2" xfId="31472" xr:uid="{00000000-0005-0000-0000-0000BD600000}"/>
    <cellStyle name="Normal 2 4 2 3 4 4 3 3" xfId="23326" xr:uid="{00000000-0005-0000-0000-0000BE600000}"/>
    <cellStyle name="Normal 2 4 2 3 4 4 4" xfId="9877" xr:uid="{00000000-0005-0000-0000-0000BF600000}"/>
    <cellStyle name="Normal 2 4 2 3 4 4 4 2" xfId="26173" xr:uid="{00000000-0005-0000-0000-0000C0600000}"/>
    <cellStyle name="Normal 2 4 2 3 4 4 5" xfId="18027" xr:uid="{00000000-0005-0000-0000-0000C1600000}"/>
    <cellStyle name="Normal 2 4 2 3 4 5" xfId="3120" xr:uid="{00000000-0005-0000-0000-0000C2600000}"/>
    <cellStyle name="Normal 2 4 2 3 4 5 2" xfId="11266" xr:uid="{00000000-0005-0000-0000-0000C3600000}"/>
    <cellStyle name="Normal 2 4 2 3 4 5 2 2" xfId="27562" xr:uid="{00000000-0005-0000-0000-0000C4600000}"/>
    <cellStyle name="Normal 2 4 2 3 4 5 3" xfId="19416" xr:uid="{00000000-0005-0000-0000-0000C5600000}"/>
    <cellStyle name="Normal 2 4 2 3 4 6" xfId="5620" xr:uid="{00000000-0005-0000-0000-0000C6600000}"/>
    <cellStyle name="Normal 2 4 2 3 4 6 2" xfId="13766" xr:uid="{00000000-0005-0000-0000-0000C7600000}"/>
    <cellStyle name="Normal 2 4 2 3 4 6 2 2" xfId="30062" xr:uid="{00000000-0005-0000-0000-0000C8600000}"/>
    <cellStyle name="Normal 2 4 2 3 4 6 3" xfId="21916" xr:uid="{00000000-0005-0000-0000-0000C9600000}"/>
    <cellStyle name="Normal 2 4 2 3 4 7" xfId="8467" xr:uid="{00000000-0005-0000-0000-0000CA600000}"/>
    <cellStyle name="Normal 2 4 2 3 4 7 2" xfId="24763" xr:uid="{00000000-0005-0000-0000-0000CB600000}"/>
    <cellStyle name="Normal 2 4 2 3 4 8" xfId="16617" xr:uid="{00000000-0005-0000-0000-0000CC600000}"/>
    <cellStyle name="Normal 2 4 2 3 5" xfId="410" xr:uid="{00000000-0005-0000-0000-0000CD600000}"/>
    <cellStyle name="Normal 2 4 2 3 5 2" xfId="1116" xr:uid="{00000000-0005-0000-0000-0000CE600000}"/>
    <cellStyle name="Normal 2 4 2 3 5 2 2" xfId="2526" xr:uid="{00000000-0005-0000-0000-0000CF600000}"/>
    <cellStyle name="Normal 2 4 2 3 5 2 2 2" xfId="5021" xr:uid="{00000000-0005-0000-0000-0000D0600000}"/>
    <cellStyle name="Normal 2 4 2 3 5 2 2 2 2" xfId="13167" xr:uid="{00000000-0005-0000-0000-0000D1600000}"/>
    <cellStyle name="Normal 2 4 2 3 5 2 2 2 2 2" xfId="29463" xr:uid="{00000000-0005-0000-0000-0000D2600000}"/>
    <cellStyle name="Normal 2 4 2 3 5 2 2 2 3" xfId="21317" xr:uid="{00000000-0005-0000-0000-0000D3600000}"/>
    <cellStyle name="Normal 2 4 2 3 5 2 2 3" xfId="7825" xr:uid="{00000000-0005-0000-0000-0000D4600000}"/>
    <cellStyle name="Normal 2 4 2 3 5 2 2 3 2" xfId="15971" xr:uid="{00000000-0005-0000-0000-0000D5600000}"/>
    <cellStyle name="Normal 2 4 2 3 5 2 2 3 2 2" xfId="32267" xr:uid="{00000000-0005-0000-0000-0000D6600000}"/>
    <cellStyle name="Normal 2 4 2 3 5 2 2 3 3" xfId="24121" xr:uid="{00000000-0005-0000-0000-0000D7600000}"/>
    <cellStyle name="Normal 2 4 2 3 5 2 2 4" xfId="10672" xr:uid="{00000000-0005-0000-0000-0000D8600000}"/>
    <cellStyle name="Normal 2 4 2 3 5 2 2 4 2" xfId="26968" xr:uid="{00000000-0005-0000-0000-0000D9600000}"/>
    <cellStyle name="Normal 2 4 2 3 5 2 2 5" xfId="18822" xr:uid="{00000000-0005-0000-0000-0000DA600000}"/>
    <cellStyle name="Normal 2 4 2 3 5 2 3" xfId="3803" xr:uid="{00000000-0005-0000-0000-0000DB600000}"/>
    <cellStyle name="Normal 2 4 2 3 5 2 3 2" xfId="11949" xr:uid="{00000000-0005-0000-0000-0000DC600000}"/>
    <cellStyle name="Normal 2 4 2 3 5 2 3 2 2" xfId="28245" xr:uid="{00000000-0005-0000-0000-0000DD600000}"/>
    <cellStyle name="Normal 2 4 2 3 5 2 3 3" xfId="20099" xr:uid="{00000000-0005-0000-0000-0000DE600000}"/>
    <cellStyle name="Normal 2 4 2 3 5 2 4" xfId="6415" xr:uid="{00000000-0005-0000-0000-0000DF600000}"/>
    <cellStyle name="Normal 2 4 2 3 5 2 4 2" xfId="14561" xr:uid="{00000000-0005-0000-0000-0000E0600000}"/>
    <cellStyle name="Normal 2 4 2 3 5 2 4 2 2" xfId="30857" xr:uid="{00000000-0005-0000-0000-0000E1600000}"/>
    <cellStyle name="Normal 2 4 2 3 5 2 4 3" xfId="22711" xr:uid="{00000000-0005-0000-0000-0000E2600000}"/>
    <cellStyle name="Normal 2 4 2 3 5 2 5" xfId="9262" xr:uid="{00000000-0005-0000-0000-0000E3600000}"/>
    <cellStyle name="Normal 2 4 2 3 5 2 5 2" xfId="25558" xr:uid="{00000000-0005-0000-0000-0000E4600000}"/>
    <cellStyle name="Normal 2 4 2 3 5 2 6" xfId="17412" xr:uid="{00000000-0005-0000-0000-0000E5600000}"/>
    <cellStyle name="Normal 2 4 2 3 5 3" xfId="1821" xr:uid="{00000000-0005-0000-0000-0000E6600000}"/>
    <cellStyle name="Normal 2 4 2 3 5 3 2" xfId="4412" xr:uid="{00000000-0005-0000-0000-0000E7600000}"/>
    <cellStyle name="Normal 2 4 2 3 5 3 2 2" xfId="12558" xr:uid="{00000000-0005-0000-0000-0000E8600000}"/>
    <cellStyle name="Normal 2 4 2 3 5 3 2 2 2" xfId="28854" xr:uid="{00000000-0005-0000-0000-0000E9600000}"/>
    <cellStyle name="Normal 2 4 2 3 5 3 2 3" xfId="20708" xr:uid="{00000000-0005-0000-0000-0000EA600000}"/>
    <cellStyle name="Normal 2 4 2 3 5 3 3" xfId="7120" xr:uid="{00000000-0005-0000-0000-0000EB600000}"/>
    <cellStyle name="Normal 2 4 2 3 5 3 3 2" xfId="15266" xr:uid="{00000000-0005-0000-0000-0000EC600000}"/>
    <cellStyle name="Normal 2 4 2 3 5 3 3 2 2" xfId="31562" xr:uid="{00000000-0005-0000-0000-0000ED600000}"/>
    <cellStyle name="Normal 2 4 2 3 5 3 3 3" xfId="23416" xr:uid="{00000000-0005-0000-0000-0000EE600000}"/>
    <cellStyle name="Normal 2 4 2 3 5 3 4" xfId="9967" xr:uid="{00000000-0005-0000-0000-0000EF600000}"/>
    <cellStyle name="Normal 2 4 2 3 5 3 4 2" xfId="26263" xr:uid="{00000000-0005-0000-0000-0000F0600000}"/>
    <cellStyle name="Normal 2 4 2 3 5 3 5" xfId="18117" xr:uid="{00000000-0005-0000-0000-0000F1600000}"/>
    <cellStyle name="Normal 2 4 2 3 5 4" xfId="3194" xr:uid="{00000000-0005-0000-0000-0000F2600000}"/>
    <cellStyle name="Normal 2 4 2 3 5 4 2" xfId="11340" xr:uid="{00000000-0005-0000-0000-0000F3600000}"/>
    <cellStyle name="Normal 2 4 2 3 5 4 2 2" xfId="27636" xr:uid="{00000000-0005-0000-0000-0000F4600000}"/>
    <cellStyle name="Normal 2 4 2 3 5 4 3" xfId="19490" xr:uid="{00000000-0005-0000-0000-0000F5600000}"/>
    <cellStyle name="Normal 2 4 2 3 5 5" xfId="5710" xr:uid="{00000000-0005-0000-0000-0000F6600000}"/>
    <cellStyle name="Normal 2 4 2 3 5 5 2" xfId="13856" xr:uid="{00000000-0005-0000-0000-0000F7600000}"/>
    <cellStyle name="Normal 2 4 2 3 5 5 2 2" xfId="30152" xr:uid="{00000000-0005-0000-0000-0000F8600000}"/>
    <cellStyle name="Normal 2 4 2 3 5 5 3" xfId="22006" xr:uid="{00000000-0005-0000-0000-0000F9600000}"/>
    <cellStyle name="Normal 2 4 2 3 5 6" xfId="8557" xr:uid="{00000000-0005-0000-0000-0000FA600000}"/>
    <cellStyle name="Normal 2 4 2 3 5 6 2" xfId="24853" xr:uid="{00000000-0005-0000-0000-0000FB600000}"/>
    <cellStyle name="Normal 2 4 2 3 5 7" xfId="16707" xr:uid="{00000000-0005-0000-0000-0000FC600000}"/>
    <cellStyle name="Normal 2 4 2 3 6" xfId="772" xr:uid="{00000000-0005-0000-0000-0000FD600000}"/>
    <cellStyle name="Normal 2 4 2 3 6 2" xfId="2182" xr:uid="{00000000-0005-0000-0000-0000FE600000}"/>
    <cellStyle name="Normal 2 4 2 3 6 2 2" xfId="4725" xr:uid="{00000000-0005-0000-0000-0000FF600000}"/>
    <cellStyle name="Normal 2 4 2 3 6 2 2 2" xfId="12871" xr:uid="{00000000-0005-0000-0000-000000610000}"/>
    <cellStyle name="Normal 2 4 2 3 6 2 2 2 2" xfId="29167" xr:uid="{00000000-0005-0000-0000-000001610000}"/>
    <cellStyle name="Normal 2 4 2 3 6 2 2 3" xfId="21021" xr:uid="{00000000-0005-0000-0000-000002610000}"/>
    <cellStyle name="Normal 2 4 2 3 6 2 3" xfId="7481" xr:uid="{00000000-0005-0000-0000-000003610000}"/>
    <cellStyle name="Normal 2 4 2 3 6 2 3 2" xfId="15627" xr:uid="{00000000-0005-0000-0000-000004610000}"/>
    <cellStyle name="Normal 2 4 2 3 6 2 3 2 2" xfId="31923" xr:uid="{00000000-0005-0000-0000-000005610000}"/>
    <cellStyle name="Normal 2 4 2 3 6 2 3 3" xfId="23777" xr:uid="{00000000-0005-0000-0000-000006610000}"/>
    <cellStyle name="Normal 2 4 2 3 6 2 4" xfId="10328" xr:uid="{00000000-0005-0000-0000-000007610000}"/>
    <cellStyle name="Normal 2 4 2 3 6 2 4 2" xfId="26624" xr:uid="{00000000-0005-0000-0000-000008610000}"/>
    <cellStyle name="Normal 2 4 2 3 6 2 5" xfId="18478" xr:uid="{00000000-0005-0000-0000-000009610000}"/>
    <cellStyle name="Normal 2 4 2 3 6 3" xfId="3507" xr:uid="{00000000-0005-0000-0000-00000A610000}"/>
    <cellStyle name="Normal 2 4 2 3 6 3 2" xfId="11653" xr:uid="{00000000-0005-0000-0000-00000B610000}"/>
    <cellStyle name="Normal 2 4 2 3 6 3 2 2" xfId="27949" xr:uid="{00000000-0005-0000-0000-00000C610000}"/>
    <cellStyle name="Normal 2 4 2 3 6 3 3" xfId="19803" xr:uid="{00000000-0005-0000-0000-00000D610000}"/>
    <cellStyle name="Normal 2 4 2 3 6 4" xfId="6071" xr:uid="{00000000-0005-0000-0000-00000E610000}"/>
    <cellStyle name="Normal 2 4 2 3 6 4 2" xfId="14217" xr:uid="{00000000-0005-0000-0000-00000F610000}"/>
    <cellStyle name="Normal 2 4 2 3 6 4 2 2" xfId="30513" xr:uid="{00000000-0005-0000-0000-000010610000}"/>
    <cellStyle name="Normal 2 4 2 3 6 4 3" xfId="22367" xr:uid="{00000000-0005-0000-0000-000011610000}"/>
    <cellStyle name="Normal 2 4 2 3 6 5" xfId="8918" xr:uid="{00000000-0005-0000-0000-000012610000}"/>
    <cellStyle name="Normal 2 4 2 3 6 5 2" xfId="25214" xr:uid="{00000000-0005-0000-0000-000013610000}"/>
    <cellStyle name="Normal 2 4 2 3 6 6" xfId="17068" xr:uid="{00000000-0005-0000-0000-000014610000}"/>
    <cellStyle name="Normal 2 4 2 3 7" xfId="1477" xr:uid="{00000000-0005-0000-0000-000015610000}"/>
    <cellStyle name="Normal 2 4 2 3 7 2" xfId="4116" xr:uid="{00000000-0005-0000-0000-000016610000}"/>
    <cellStyle name="Normal 2 4 2 3 7 2 2" xfId="12262" xr:uid="{00000000-0005-0000-0000-000017610000}"/>
    <cellStyle name="Normal 2 4 2 3 7 2 2 2" xfId="28558" xr:uid="{00000000-0005-0000-0000-000018610000}"/>
    <cellStyle name="Normal 2 4 2 3 7 2 3" xfId="20412" xr:uid="{00000000-0005-0000-0000-000019610000}"/>
    <cellStyle name="Normal 2 4 2 3 7 3" xfId="6776" xr:uid="{00000000-0005-0000-0000-00001A610000}"/>
    <cellStyle name="Normal 2 4 2 3 7 3 2" xfId="14922" xr:uid="{00000000-0005-0000-0000-00001B610000}"/>
    <cellStyle name="Normal 2 4 2 3 7 3 2 2" xfId="31218" xr:uid="{00000000-0005-0000-0000-00001C610000}"/>
    <cellStyle name="Normal 2 4 2 3 7 3 3" xfId="23072" xr:uid="{00000000-0005-0000-0000-00001D610000}"/>
    <cellStyle name="Normal 2 4 2 3 7 4" xfId="9623" xr:uid="{00000000-0005-0000-0000-00001E610000}"/>
    <cellStyle name="Normal 2 4 2 3 7 4 2" xfId="25919" xr:uid="{00000000-0005-0000-0000-00001F610000}"/>
    <cellStyle name="Normal 2 4 2 3 7 5" xfId="17773" xr:uid="{00000000-0005-0000-0000-000020610000}"/>
    <cellStyle name="Normal 2 4 2 3 8" xfId="2898" xr:uid="{00000000-0005-0000-0000-000021610000}"/>
    <cellStyle name="Normal 2 4 2 3 8 2" xfId="11044" xr:uid="{00000000-0005-0000-0000-000022610000}"/>
    <cellStyle name="Normal 2 4 2 3 8 2 2" xfId="27340" xr:uid="{00000000-0005-0000-0000-000023610000}"/>
    <cellStyle name="Normal 2 4 2 3 8 3" xfId="19194" xr:uid="{00000000-0005-0000-0000-000024610000}"/>
    <cellStyle name="Normal 2 4 2 3 9" xfId="5366" xr:uid="{00000000-0005-0000-0000-000025610000}"/>
    <cellStyle name="Normal 2 4 2 3 9 2" xfId="13512" xr:uid="{00000000-0005-0000-0000-000026610000}"/>
    <cellStyle name="Normal 2 4 2 3 9 2 2" xfId="29808" xr:uid="{00000000-0005-0000-0000-000027610000}"/>
    <cellStyle name="Normal 2 4 2 3 9 3" xfId="21662" xr:uid="{00000000-0005-0000-0000-000028610000}"/>
    <cellStyle name="Normal 2 4 2 4" xfId="112" xr:uid="{00000000-0005-0000-0000-000029610000}"/>
    <cellStyle name="Normal 2 4 2 4 2" xfId="456" xr:uid="{00000000-0005-0000-0000-00002A610000}"/>
    <cellStyle name="Normal 2 4 2 4 2 2" xfId="1162" xr:uid="{00000000-0005-0000-0000-00002B610000}"/>
    <cellStyle name="Normal 2 4 2 4 2 2 2" xfId="2572" xr:uid="{00000000-0005-0000-0000-00002C610000}"/>
    <cellStyle name="Normal 2 4 2 4 2 2 2 2" xfId="5059" xr:uid="{00000000-0005-0000-0000-00002D610000}"/>
    <cellStyle name="Normal 2 4 2 4 2 2 2 2 2" xfId="13205" xr:uid="{00000000-0005-0000-0000-00002E610000}"/>
    <cellStyle name="Normal 2 4 2 4 2 2 2 2 2 2" xfId="29501" xr:uid="{00000000-0005-0000-0000-00002F610000}"/>
    <cellStyle name="Normal 2 4 2 4 2 2 2 2 3" xfId="21355" xr:uid="{00000000-0005-0000-0000-000030610000}"/>
    <cellStyle name="Normal 2 4 2 4 2 2 2 3" xfId="7871" xr:uid="{00000000-0005-0000-0000-000031610000}"/>
    <cellStyle name="Normal 2 4 2 4 2 2 2 3 2" xfId="16017" xr:uid="{00000000-0005-0000-0000-000032610000}"/>
    <cellStyle name="Normal 2 4 2 4 2 2 2 3 2 2" xfId="32313" xr:uid="{00000000-0005-0000-0000-000033610000}"/>
    <cellStyle name="Normal 2 4 2 4 2 2 2 3 3" xfId="24167" xr:uid="{00000000-0005-0000-0000-000034610000}"/>
    <cellStyle name="Normal 2 4 2 4 2 2 2 4" xfId="10718" xr:uid="{00000000-0005-0000-0000-000035610000}"/>
    <cellStyle name="Normal 2 4 2 4 2 2 2 4 2" xfId="27014" xr:uid="{00000000-0005-0000-0000-000036610000}"/>
    <cellStyle name="Normal 2 4 2 4 2 2 2 5" xfId="18868" xr:uid="{00000000-0005-0000-0000-000037610000}"/>
    <cellStyle name="Normal 2 4 2 4 2 2 3" xfId="3841" xr:uid="{00000000-0005-0000-0000-000038610000}"/>
    <cellStyle name="Normal 2 4 2 4 2 2 3 2" xfId="11987" xr:uid="{00000000-0005-0000-0000-000039610000}"/>
    <cellStyle name="Normal 2 4 2 4 2 2 3 2 2" xfId="28283" xr:uid="{00000000-0005-0000-0000-00003A610000}"/>
    <cellStyle name="Normal 2 4 2 4 2 2 3 3" xfId="20137" xr:uid="{00000000-0005-0000-0000-00003B610000}"/>
    <cellStyle name="Normal 2 4 2 4 2 2 4" xfId="6461" xr:uid="{00000000-0005-0000-0000-00003C610000}"/>
    <cellStyle name="Normal 2 4 2 4 2 2 4 2" xfId="14607" xr:uid="{00000000-0005-0000-0000-00003D610000}"/>
    <cellStyle name="Normal 2 4 2 4 2 2 4 2 2" xfId="30903" xr:uid="{00000000-0005-0000-0000-00003E610000}"/>
    <cellStyle name="Normal 2 4 2 4 2 2 4 3" xfId="22757" xr:uid="{00000000-0005-0000-0000-00003F610000}"/>
    <cellStyle name="Normal 2 4 2 4 2 2 5" xfId="9308" xr:uid="{00000000-0005-0000-0000-000040610000}"/>
    <cellStyle name="Normal 2 4 2 4 2 2 5 2" xfId="25604" xr:uid="{00000000-0005-0000-0000-000041610000}"/>
    <cellStyle name="Normal 2 4 2 4 2 2 6" xfId="17458" xr:uid="{00000000-0005-0000-0000-000042610000}"/>
    <cellStyle name="Normal 2 4 2 4 2 3" xfId="1867" xr:uid="{00000000-0005-0000-0000-000043610000}"/>
    <cellStyle name="Normal 2 4 2 4 2 3 2" xfId="4450" xr:uid="{00000000-0005-0000-0000-000044610000}"/>
    <cellStyle name="Normal 2 4 2 4 2 3 2 2" xfId="12596" xr:uid="{00000000-0005-0000-0000-000045610000}"/>
    <cellStyle name="Normal 2 4 2 4 2 3 2 2 2" xfId="28892" xr:uid="{00000000-0005-0000-0000-000046610000}"/>
    <cellStyle name="Normal 2 4 2 4 2 3 2 3" xfId="20746" xr:uid="{00000000-0005-0000-0000-000047610000}"/>
    <cellStyle name="Normal 2 4 2 4 2 3 3" xfId="7166" xr:uid="{00000000-0005-0000-0000-000048610000}"/>
    <cellStyle name="Normal 2 4 2 4 2 3 3 2" xfId="15312" xr:uid="{00000000-0005-0000-0000-000049610000}"/>
    <cellStyle name="Normal 2 4 2 4 2 3 3 2 2" xfId="31608" xr:uid="{00000000-0005-0000-0000-00004A610000}"/>
    <cellStyle name="Normal 2 4 2 4 2 3 3 3" xfId="23462" xr:uid="{00000000-0005-0000-0000-00004B610000}"/>
    <cellStyle name="Normal 2 4 2 4 2 3 4" xfId="10013" xr:uid="{00000000-0005-0000-0000-00004C610000}"/>
    <cellStyle name="Normal 2 4 2 4 2 3 4 2" xfId="26309" xr:uid="{00000000-0005-0000-0000-00004D610000}"/>
    <cellStyle name="Normal 2 4 2 4 2 3 5" xfId="18163" xr:uid="{00000000-0005-0000-0000-00004E610000}"/>
    <cellStyle name="Normal 2 4 2 4 2 4" xfId="3232" xr:uid="{00000000-0005-0000-0000-00004F610000}"/>
    <cellStyle name="Normal 2 4 2 4 2 4 2" xfId="11378" xr:uid="{00000000-0005-0000-0000-000050610000}"/>
    <cellStyle name="Normal 2 4 2 4 2 4 2 2" xfId="27674" xr:uid="{00000000-0005-0000-0000-000051610000}"/>
    <cellStyle name="Normal 2 4 2 4 2 4 3" xfId="19528" xr:uid="{00000000-0005-0000-0000-000052610000}"/>
    <cellStyle name="Normal 2 4 2 4 2 5" xfId="5756" xr:uid="{00000000-0005-0000-0000-000053610000}"/>
    <cellStyle name="Normal 2 4 2 4 2 5 2" xfId="13902" xr:uid="{00000000-0005-0000-0000-000054610000}"/>
    <cellStyle name="Normal 2 4 2 4 2 5 2 2" xfId="30198" xr:uid="{00000000-0005-0000-0000-000055610000}"/>
    <cellStyle name="Normal 2 4 2 4 2 5 3" xfId="22052" xr:uid="{00000000-0005-0000-0000-000056610000}"/>
    <cellStyle name="Normal 2 4 2 4 2 6" xfId="8603" xr:uid="{00000000-0005-0000-0000-000057610000}"/>
    <cellStyle name="Normal 2 4 2 4 2 6 2" xfId="24899" xr:uid="{00000000-0005-0000-0000-000058610000}"/>
    <cellStyle name="Normal 2 4 2 4 2 7" xfId="16753" xr:uid="{00000000-0005-0000-0000-000059610000}"/>
    <cellStyle name="Normal 2 4 2 4 3" xfId="818" xr:uid="{00000000-0005-0000-0000-00005A610000}"/>
    <cellStyle name="Normal 2 4 2 4 3 2" xfId="2228" xr:uid="{00000000-0005-0000-0000-00005B610000}"/>
    <cellStyle name="Normal 2 4 2 4 3 2 2" xfId="4763" xr:uid="{00000000-0005-0000-0000-00005C610000}"/>
    <cellStyle name="Normal 2 4 2 4 3 2 2 2" xfId="12909" xr:uid="{00000000-0005-0000-0000-00005D610000}"/>
    <cellStyle name="Normal 2 4 2 4 3 2 2 2 2" xfId="29205" xr:uid="{00000000-0005-0000-0000-00005E610000}"/>
    <cellStyle name="Normal 2 4 2 4 3 2 2 3" xfId="21059" xr:uid="{00000000-0005-0000-0000-00005F610000}"/>
    <cellStyle name="Normal 2 4 2 4 3 2 3" xfId="7527" xr:uid="{00000000-0005-0000-0000-000060610000}"/>
    <cellStyle name="Normal 2 4 2 4 3 2 3 2" xfId="15673" xr:uid="{00000000-0005-0000-0000-000061610000}"/>
    <cellStyle name="Normal 2 4 2 4 3 2 3 2 2" xfId="31969" xr:uid="{00000000-0005-0000-0000-000062610000}"/>
    <cellStyle name="Normal 2 4 2 4 3 2 3 3" xfId="23823" xr:uid="{00000000-0005-0000-0000-000063610000}"/>
    <cellStyle name="Normal 2 4 2 4 3 2 4" xfId="10374" xr:uid="{00000000-0005-0000-0000-000064610000}"/>
    <cellStyle name="Normal 2 4 2 4 3 2 4 2" xfId="26670" xr:uid="{00000000-0005-0000-0000-000065610000}"/>
    <cellStyle name="Normal 2 4 2 4 3 2 5" xfId="18524" xr:uid="{00000000-0005-0000-0000-000066610000}"/>
    <cellStyle name="Normal 2 4 2 4 3 3" xfId="3545" xr:uid="{00000000-0005-0000-0000-000067610000}"/>
    <cellStyle name="Normal 2 4 2 4 3 3 2" xfId="11691" xr:uid="{00000000-0005-0000-0000-000068610000}"/>
    <cellStyle name="Normal 2 4 2 4 3 3 2 2" xfId="27987" xr:uid="{00000000-0005-0000-0000-000069610000}"/>
    <cellStyle name="Normal 2 4 2 4 3 3 3" xfId="19841" xr:uid="{00000000-0005-0000-0000-00006A610000}"/>
    <cellStyle name="Normal 2 4 2 4 3 4" xfId="6117" xr:uid="{00000000-0005-0000-0000-00006B610000}"/>
    <cellStyle name="Normal 2 4 2 4 3 4 2" xfId="14263" xr:uid="{00000000-0005-0000-0000-00006C610000}"/>
    <cellStyle name="Normal 2 4 2 4 3 4 2 2" xfId="30559" xr:uid="{00000000-0005-0000-0000-00006D610000}"/>
    <cellStyle name="Normal 2 4 2 4 3 4 3" xfId="22413" xr:uid="{00000000-0005-0000-0000-00006E610000}"/>
    <cellStyle name="Normal 2 4 2 4 3 5" xfId="8964" xr:uid="{00000000-0005-0000-0000-00006F610000}"/>
    <cellStyle name="Normal 2 4 2 4 3 5 2" xfId="25260" xr:uid="{00000000-0005-0000-0000-000070610000}"/>
    <cellStyle name="Normal 2 4 2 4 3 6" xfId="17114" xr:uid="{00000000-0005-0000-0000-000071610000}"/>
    <cellStyle name="Normal 2 4 2 4 4" xfId="1523" xr:uid="{00000000-0005-0000-0000-000072610000}"/>
    <cellStyle name="Normal 2 4 2 4 4 2" xfId="4154" xr:uid="{00000000-0005-0000-0000-000073610000}"/>
    <cellStyle name="Normal 2 4 2 4 4 2 2" xfId="12300" xr:uid="{00000000-0005-0000-0000-000074610000}"/>
    <cellStyle name="Normal 2 4 2 4 4 2 2 2" xfId="28596" xr:uid="{00000000-0005-0000-0000-000075610000}"/>
    <cellStyle name="Normal 2 4 2 4 4 2 3" xfId="20450" xr:uid="{00000000-0005-0000-0000-000076610000}"/>
    <cellStyle name="Normal 2 4 2 4 4 3" xfId="6822" xr:uid="{00000000-0005-0000-0000-000077610000}"/>
    <cellStyle name="Normal 2 4 2 4 4 3 2" xfId="14968" xr:uid="{00000000-0005-0000-0000-000078610000}"/>
    <cellStyle name="Normal 2 4 2 4 4 3 2 2" xfId="31264" xr:uid="{00000000-0005-0000-0000-000079610000}"/>
    <cellStyle name="Normal 2 4 2 4 4 3 3" xfId="23118" xr:uid="{00000000-0005-0000-0000-00007A610000}"/>
    <cellStyle name="Normal 2 4 2 4 4 4" xfId="9669" xr:uid="{00000000-0005-0000-0000-00007B610000}"/>
    <cellStyle name="Normal 2 4 2 4 4 4 2" xfId="25965" xr:uid="{00000000-0005-0000-0000-00007C610000}"/>
    <cellStyle name="Normal 2 4 2 4 4 5" xfId="17819" xr:uid="{00000000-0005-0000-0000-00007D610000}"/>
    <cellStyle name="Normal 2 4 2 4 5" xfId="2936" xr:uid="{00000000-0005-0000-0000-00007E610000}"/>
    <cellStyle name="Normal 2 4 2 4 5 2" xfId="11082" xr:uid="{00000000-0005-0000-0000-00007F610000}"/>
    <cellStyle name="Normal 2 4 2 4 5 2 2" xfId="27378" xr:uid="{00000000-0005-0000-0000-000080610000}"/>
    <cellStyle name="Normal 2 4 2 4 5 3" xfId="19232" xr:uid="{00000000-0005-0000-0000-000081610000}"/>
    <cellStyle name="Normal 2 4 2 4 6" xfId="5412" xr:uid="{00000000-0005-0000-0000-000082610000}"/>
    <cellStyle name="Normal 2 4 2 4 6 2" xfId="13558" xr:uid="{00000000-0005-0000-0000-000083610000}"/>
    <cellStyle name="Normal 2 4 2 4 6 2 2" xfId="29854" xr:uid="{00000000-0005-0000-0000-000084610000}"/>
    <cellStyle name="Normal 2 4 2 4 6 3" xfId="21708" xr:uid="{00000000-0005-0000-0000-000085610000}"/>
    <cellStyle name="Normal 2 4 2 4 7" xfId="8259" xr:uid="{00000000-0005-0000-0000-000086610000}"/>
    <cellStyle name="Normal 2 4 2 4 7 2" xfId="24555" xr:uid="{00000000-0005-0000-0000-000087610000}"/>
    <cellStyle name="Normal 2 4 2 4 8" xfId="16409" xr:uid="{00000000-0005-0000-0000-000088610000}"/>
    <cellStyle name="Normal 2 4 2 5" xfId="199" xr:uid="{00000000-0005-0000-0000-000089610000}"/>
    <cellStyle name="Normal 2 4 2 5 2" xfId="543" xr:uid="{00000000-0005-0000-0000-00008A610000}"/>
    <cellStyle name="Normal 2 4 2 5 2 2" xfId="1249" xr:uid="{00000000-0005-0000-0000-00008B610000}"/>
    <cellStyle name="Normal 2 4 2 5 2 2 2" xfId="2659" xr:uid="{00000000-0005-0000-0000-00008C610000}"/>
    <cellStyle name="Normal 2 4 2 5 2 2 2 2" xfId="5133" xr:uid="{00000000-0005-0000-0000-00008D610000}"/>
    <cellStyle name="Normal 2 4 2 5 2 2 2 2 2" xfId="13279" xr:uid="{00000000-0005-0000-0000-00008E610000}"/>
    <cellStyle name="Normal 2 4 2 5 2 2 2 2 2 2" xfId="29575" xr:uid="{00000000-0005-0000-0000-00008F610000}"/>
    <cellStyle name="Normal 2 4 2 5 2 2 2 2 3" xfId="21429" xr:uid="{00000000-0005-0000-0000-000090610000}"/>
    <cellStyle name="Normal 2 4 2 5 2 2 2 3" xfId="7958" xr:uid="{00000000-0005-0000-0000-000091610000}"/>
    <cellStyle name="Normal 2 4 2 5 2 2 2 3 2" xfId="16104" xr:uid="{00000000-0005-0000-0000-000092610000}"/>
    <cellStyle name="Normal 2 4 2 5 2 2 2 3 2 2" xfId="32400" xr:uid="{00000000-0005-0000-0000-000093610000}"/>
    <cellStyle name="Normal 2 4 2 5 2 2 2 3 3" xfId="24254" xr:uid="{00000000-0005-0000-0000-000094610000}"/>
    <cellStyle name="Normal 2 4 2 5 2 2 2 4" xfId="10805" xr:uid="{00000000-0005-0000-0000-000095610000}"/>
    <cellStyle name="Normal 2 4 2 5 2 2 2 4 2" xfId="27101" xr:uid="{00000000-0005-0000-0000-000096610000}"/>
    <cellStyle name="Normal 2 4 2 5 2 2 2 5" xfId="18955" xr:uid="{00000000-0005-0000-0000-000097610000}"/>
    <cellStyle name="Normal 2 4 2 5 2 2 3" xfId="3915" xr:uid="{00000000-0005-0000-0000-000098610000}"/>
    <cellStyle name="Normal 2 4 2 5 2 2 3 2" xfId="12061" xr:uid="{00000000-0005-0000-0000-000099610000}"/>
    <cellStyle name="Normal 2 4 2 5 2 2 3 2 2" xfId="28357" xr:uid="{00000000-0005-0000-0000-00009A610000}"/>
    <cellStyle name="Normal 2 4 2 5 2 2 3 3" xfId="20211" xr:uid="{00000000-0005-0000-0000-00009B610000}"/>
    <cellStyle name="Normal 2 4 2 5 2 2 4" xfId="6548" xr:uid="{00000000-0005-0000-0000-00009C610000}"/>
    <cellStyle name="Normal 2 4 2 5 2 2 4 2" xfId="14694" xr:uid="{00000000-0005-0000-0000-00009D610000}"/>
    <cellStyle name="Normal 2 4 2 5 2 2 4 2 2" xfId="30990" xr:uid="{00000000-0005-0000-0000-00009E610000}"/>
    <cellStyle name="Normal 2 4 2 5 2 2 4 3" xfId="22844" xr:uid="{00000000-0005-0000-0000-00009F610000}"/>
    <cellStyle name="Normal 2 4 2 5 2 2 5" xfId="9395" xr:uid="{00000000-0005-0000-0000-0000A0610000}"/>
    <cellStyle name="Normal 2 4 2 5 2 2 5 2" xfId="25691" xr:uid="{00000000-0005-0000-0000-0000A1610000}"/>
    <cellStyle name="Normal 2 4 2 5 2 2 6" xfId="17545" xr:uid="{00000000-0005-0000-0000-0000A2610000}"/>
    <cellStyle name="Normal 2 4 2 5 2 3" xfId="1954" xr:uid="{00000000-0005-0000-0000-0000A3610000}"/>
    <cellStyle name="Normal 2 4 2 5 2 3 2" xfId="4524" xr:uid="{00000000-0005-0000-0000-0000A4610000}"/>
    <cellStyle name="Normal 2 4 2 5 2 3 2 2" xfId="12670" xr:uid="{00000000-0005-0000-0000-0000A5610000}"/>
    <cellStyle name="Normal 2 4 2 5 2 3 2 2 2" xfId="28966" xr:uid="{00000000-0005-0000-0000-0000A6610000}"/>
    <cellStyle name="Normal 2 4 2 5 2 3 2 3" xfId="20820" xr:uid="{00000000-0005-0000-0000-0000A7610000}"/>
    <cellStyle name="Normal 2 4 2 5 2 3 3" xfId="7253" xr:uid="{00000000-0005-0000-0000-0000A8610000}"/>
    <cellStyle name="Normal 2 4 2 5 2 3 3 2" xfId="15399" xr:uid="{00000000-0005-0000-0000-0000A9610000}"/>
    <cellStyle name="Normal 2 4 2 5 2 3 3 2 2" xfId="31695" xr:uid="{00000000-0005-0000-0000-0000AA610000}"/>
    <cellStyle name="Normal 2 4 2 5 2 3 3 3" xfId="23549" xr:uid="{00000000-0005-0000-0000-0000AB610000}"/>
    <cellStyle name="Normal 2 4 2 5 2 3 4" xfId="10100" xr:uid="{00000000-0005-0000-0000-0000AC610000}"/>
    <cellStyle name="Normal 2 4 2 5 2 3 4 2" xfId="26396" xr:uid="{00000000-0005-0000-0000-0000AD610000}"/>
    <cellStyle name="Normal 2 4 2 5 2 3 5" xfId="18250" xr:uid="{00000000-0005-0000-0000-0000AE610000}"/>
    <cellStyle name="Normal 2 4 2 5 2 4" xfId="3306" xr:uid="{00000000-0005-0000-0000-0000AF610000}"/>
    <cellStyle name="Normal 2 4 2 5 2 4 2" xfId="11452" xr:uid="{00000000-0005-0000-0000-0000B0610000}"/>
    <cellStyle name="Normal 2 4 2 5 2 4 2 2" xfId="27748" xr:uid="{00000000-0005-0000-0000-0000B1610000}"/>
    <cellStyle name="Normal 2 4 2 5 2 4 3" xfId="19602" xr:uid="{00000000-0005-0000-0000-0000B2610000}"/>
    <cellStyle name="Normal 2 4 2 5 2 5" xfId="5843" xr:uid="{00000000-0005-0000-0000-0000B3610000}"/>
    <cellStyle name="Normal 2 4 2 5 2 5 2" xfId="13989" xr:uid="{00000000-0005-0000-0000-0000B4610000}"/>
    <cellStyle name="Normal 2 4 2 5 2 5 2 2" xfId="30285" xr:uid="{00000000-0005-0000-0000-0000B5610000}"/>
    <cellStyle name="Normal 2 4 2 5 2 5 3" xfId="22139" xr:uid="{00000000-0005-0000-0000-0000B6610000}"/>
    <cellStyle name="Normal 2 4 2 5 2 6" xfId="8690" xr:uid="{00000000-0005-0000-0000-0000B7610000}"/>
    <cellStyle name="Normal 2 4 2 5 2 6 2" xfId="24986" xr:uid="{00000000-0005-0000-0000-0000B8610000}"/>
    <cellStyle name="Normal 2 4 2 5 2 7" xfId="16840" xr:uid="{00000000-0005-0000-0000-0000B9610000}"/>
    <cellStyle name="Normal 2 4 2 5 3" xfId="905" xr:uid="{00000000-0005-0000-0000-0000BA610000}"/>
    <cellStyle name="Normal 2 4 2 5 3 2" xfId="2315" xr:uid="{00000000-0005-0000-0000-0000BB610000}"/>
    <cellStyle name="Normal 2 4 2 5 3 2 2" xfId="4837" xr:uid="{00000000-0005-0000-0000-0000BC610000}"/>
    <cellStyle name="Normal 2 4 2 5 3 2 2 2" xfId="12983" xr:uid="{00000000-0005-0000-0000-0000BD610000}"/>
    <cellStyle name="Normal 2 4 2 5 3 2 2 2 2" xfId="29279" xr:uid="{00000000-0005-0000-0000-0000BE610000}"/>
    <cellStyle name="Normal 2 4 2 5 3 2 2 3" xfId="21133" xr:uid="{00000000-0005-0000-0000-0000BF610000}"/>
    <cellStyle name="Normal 2 4 2 5 3 2 3" xfId="7614" xr:uid="{00000000-0005-0000-0000-0000C0610000}"/>
    <cellStyle name="Normal 2 4 2 5 3 2 3 2" xfId="15760" xr:uid="{00000000-0005-0000-0000-0000C1610000}"/>
    <cellStyle name="Normal 2 4 2 5 3 2 3 2 2" xfId="32056" xr:uid="{00000000-0005-0000-0000-0000C2610000}"/>
    <cellStyle name="Normal 2 4 2 5 3 2 3 3" xfId="23910" xr:uid="{00000000-0005-0000-0000-0000C3610000}"/>
    <cellStyle name="Normal 2 4 2 5 3 2 4" xfId="10461" xr:uid="{00000000-0005-0000-0000-0000C4610000}"/>
    <cellStyle name="Normal 2 4 2 5 3 2 4 2" xfId="26757" xr:uid="{00000000-0005-0000-0000-0000C5610000}"/>
    <cellStyle name="Normal 2 4 2 5 3 2 5" xfId="18611" xr:uid="{00000000-0005-0000-0000-0000C6610000}"/>
    <cellStyle name="Normal 2 4 2 5 3 3" xfId="3619" xr:uid="{00000000-0005-0000-0000-0000C7610000}"/>
    <cellStyle name="Normal 2 4 2 5 3 3 2" xfId="11765" xr:uid="{00000000-0005-0000-0000-0000C8610000}"/>
    <cellStyle name="Normal 2 4 2 5 3 3 2 2" xfId="28061" xr:uid="{00000000-0005-0000-0000-0000C9610000}"/>
    <cellStyle name="Normal 2 4 2 5 3 3 3" xfId="19915" xr:uid="{00000000-0005-0000-0000-0000CA610000}"/>
    <cellStyle name="Normal 2 4 2 5 3 4" xfId="6204" xr:uid="{00000000-0005-0000-0000-0000CB610000}"/>
    <cellStyle name="Normal 2 4 2 5 3 4 2" xfId="14350" xr:uid="{00000000-0005-0000-0000-0000CC610000}"/>
    <cellStyle name="Normal 2 4 2 5 3 4 2 2" xfId="30646" xr:uid="{00000000-0005-0000-0000-0000CD610000}"/>
    <cellStyle name="Normal 2 4 2 5 3 4 3" xfId="22500" xr:uid="{00000000-0005-0000-0000-0000CE610000}"/>
    <cellStyle name="Normal 2 4 2 5 3 5" xfId="9051" xr:uid="{00000000-0005-0000-0000-0000CF610000}"/>
    <cellStyle name="Normal 2 4 2 5 3 5 2" xfId="25347" xr:uid="{00000000-0005-0000-0000-0000D0610000}"/>
    <cellStyle name="Normal 2 4 2 5 3 6" xfId="17201" xr:uid="{00000000-0005-0000-0000-0000D1610000}"/>
    <cellStyle name="Normal 2 4 2 5 4" xfId="1610" xr:uid="{00000000-0005-0000-0000-0000D2610000}"/>
    <cellStyle name="Normal 2 4 2 5 4 2" xfId="4228" xr:uid="{00000000-0005-0000-0000-0000D3610000}"/>
    <cellStyle name="Normal 2 4 2 5 4 2 2" xfId="12374" xr:uid="{00000000-0005-0000-0000-0000D4610000}"/>
    <cellStyle name="Normal 2 4 2 5 4 2 2 2" xfId="28670" xr:uid="{00000000-0005-0000-0000-0000D5610000}"/>
    <cellStyle name="Normal 2 4 2 5 4 2 3" xfId="20524" xr:uid="{00000000-0005-0000-0000-0000D6610000}"/>
    <cellStyle name="Normal 2 4 2 5 4 3" xfId="6909" xr:uid="{00000000-0005-0000-0000-0000D7610000}"/>
    <cellStyle name="Normal 2 4 2 5 4 3 2" xfId="15055" xr:uid="{00000000-0005-0000-0000-0000D8610000}"/>
    <cellStyle name="Normal 2 4 2 5 4 3 2 2" xfId="31351" xr:uid="{00000000-0005-0000-0000-0000D9610000}"/>
    <cellStyle name="Normal 2 4 2 5 4 3 3" xfId="23205" xr:uid="{00000000-0005-0000-0000-0000DA610000}"/>
    <cellStyle name="Normal 2 4 2 5 4 4" xfId="9756" xr:uid="{00000000-0005-0000-0000-0000DB610000}"/>
    <cellStyle name="Normal 2 4 2 5 4 4 2" xfId="26052" xr:uid="{00000000-0005-0000-0000-0000DC610000}"/>
    <cellStyle name="Normal 2 4 2 5 4 5" xfId="17906" xr:uid="{00000000-0005-0000-0000-0000DD610000}"/>
    <cellStyle name="Normal 2 4 2 5 5" xfId="3010" xr:uid="{00000000-0005-0000-0000-0000DE610000}"/>
    <cellStyle name="Normal 2 4 2 5 5 2" xfId="11156" xr:uid="{00000000-0005-0000-0000-0000DF610000}"/>
    <cellStyle name="Normal 2 4 2 5 5 2 2" xfId="27452" xr:uid="{00000000-0005-0000-0000-0000E0610000}"/>
    <cellStyle name="Normal 2 4 2 5 5 3" xfId="19306" xr:uid="{00000000-0005-0000-0000-0000E1610000}"/>
    <cellStyle name="Normal 2 4 2 5 6" xfId="5499" xr:uid="{00000000-0005-0000-0000-0000E2610000}"/>
    <cellStyle name="Normal 2 4 2 5 6 2" xfId="13645" xr:uid="{00000000-0005-0000-0000-0000E3610000}"/>
    <cellStyle name="Normal 2 4 2 5 6 2 2" xfId="29941" xr:uid="{00000000-0005-0000-0000-0000E4610000}"/>
    <cellStyle name="Normal 2 4 2 5 6 3" xfId="21795" xr:uid="{00000000-0005-0000-0000-0000E5610000}"/>
    <cellStyle name="Normal 2 4 2 5 7" xfId="8346" xr:uid="{00000000-0005-0000-0000-0000E6610000}"/>
    <cellStyle name="Normal 2 4 2 5 7 2" xfId="24642" xr:uid="{00000000-0005-0000-0000-0000E7610000}"/>
    <cellStyle name="Normal 2 4 2 5 8" xfId="16496" xr:uid="{00000000-0005-0000-0000-0000E8610000}"/>
    <cellStyle name="Normal 2 4 2 6" xfId="276" xr:uid="{00000000-0005-0000-0000-0000E9610000}"/>
    <cellStyle name="Normal 2 4 2 6 2" xfId="620" xr:uid="{00000000-0005-0000-0000-0000EA610000}"/>
    <cellStyle name="Normal 2 4 2 6 2 2" xfId="1326" xr:uid="{00000000-0005-0000-0000-0000EB610000}"/>
    <cellStyle name="Normal 2 4 2 6 2 2 2" xfId="2736" xr:uid="{00000000-0005-0000-0000-0000EC610000}"/>
    <cellStyle name="Normal 2 4 2 6 2 2 2 2" xfId="5207" xr:uid="{00000000-0005-0000-0000-0000ED610000}"/>
    <cellStyle name="Normal 2 4 2 6 2 2 2 2 2" xfId="13353" xr:uid="{00000000-0005-0000-0000-0000EE610000}"/>
    <cellStyle name="Normal 2 4 2 6 2 2 2 2 2 2" xfId="29649" xr:uid="{00000000-0005-0000-0000-0000EF610000}"/>
    <cellStyle name="Normal 2 4 2 6 2 2 2 2 3" xfId="21503" xr:uid="{00000000-0005-0000-0000-0000F0610000}"/>
    <cellStyle name="Normal 2 4 2 6 2 2 2 3" xfId="8035" xr:uid="{00000000-0005-0000-0000-0000F1610000}"/>
    <cellStyle name="Normal 2 4 2 6 2 2 2 3 2" xfId="16181" xr:uid="{00000000-0005-0000-0000-0000F2610000}"/>
    <cellStyle name="Normal 2 4 2 6 2 2 2 3 2 2" xfId="32477" xr:uid="{00000000-0005-0000-0000-0000F3610000}"/>
    <cellStyle name="Normal 2 4 2 6 2 2 2 3 3" xfId="24331" xr:uid="{00000000-0005-0000-0000-0000F4610000}"/>
    <cellStyle name="Normal 2 4 2 6 2 2 2 4" xfId="10882" xr:uid="{00000000-0005-0000-0000-0000F5610000}"/>
    <cellStyle name="Normal 2 4 2 6 2 2 2 4 2" xfId="27178" xr:uid="{00000000-0005-0000-0000-0000F6610000}"/>
    <cellStyle name="Normal 2 4 2 6 2 2 2 5" xfId="19032" xr:uid="{00000000-0005-0000-0000-0000F7610000}"/>
    <cellStyle name="Normal 2 4 2 6 2 2 3" xfId="3989" xr:uid="{00000000-0005-0000-0000-0000F8610000}"/>
    <cellStyle name="Normal 2 4 2 6 2 2 3 2" xfId="12135" xr:uid="{00000000-0005-0000-0000-0000F9610000}"/>
    <cellStyle name="Normal 2 4 2 6 2 2 3 2 2" xfId="28431" xr:uid="{00000000-0005-0000-0000-0000FA610000}"/>
    <cellStyle name="Normal 2 4 2 6 2 2 3 3" xfId="20285" xr:uid="{00000000-0005-0000-0000-0000FB610000}"/>
    <cellStyle name="Normal 2 4 2 6 2 2 4" xfId="6625" xr:uid="{00000000-0005-0000-0000-0000FC610000}"/>
    <cellStyle name="Normal 2 4 2 6 2 2 4 2" xfId="14771" xr:uid="{00000000-0005-0000-0000-0000FD610000}"/>
    <cellStyle name="Normal 2 4 2 6 2 2 4 2 2" xfId="31067" xr:uid="{00000000-0005-0000-0000-0000FE610000}"/>
    <cellStyle name="Normal 2 4 2 6 2 2 4 3" xfId="22921" xr:uid="{00000000-0005-0000-0000-0000FF610000}"/>
    <cellStyle name="Normal 2 4 2 6 2 2 5" xfId="9472" xr:uid="{00000000-0005-0000-0000-000000620000}"/>
    <cellStyle name="Normal 2 4 2 6 2 2 5 2" xfId="25768" xr:uid="{00000000-0005-0000-0000-000001620000}"/>
    <cellStyle name="Normal 2 4 2 6 2 2 6" xfId="17622" xr:uid="{00000000-0005-0000-0000-000002620000}"/>
    <cellStyle name="Normal 2 4 2 6 2 3" xfId="2031" xr:uid="{00000000-0005-0000-0000-000003620000}"/>
    <cellStyle name="Normal 2 4 2 6 2 3 2" xfId="4598" xr:uid="{00000000-0005-0000-0000-000004620000}"/>
    <cellStyle name="Normal 2 4 2 6 2 3 2 2" xfId="12744" xr:uid="{00000000-0005-0000-0000-000005620000}"/>
    <cellStyle name="Normal 2 4 2 6 2 3 2 2 2" xfId="29040" xr:uid="{00000000-0005-0000-0000-000006620000}"/>
    <cellStyle name="Normal 2 4 2 6 2 3 2 3" xfId="20894" xr:uid="{00000000-0005-0000-0000-000007620000}"/>
    <cellStyle name="Normal 2 4 2 6 2 3 3" xfId="7330" xr:uid="{00000000-0005-0000-0000-000008620000}"/>
    <cellStyle name="Normal 2 4 2 6 2 3 3 2" xfId="15476" xr:uid="{00000000-0005-0000-0000-000009620000}"/>
    <cellStyle name="Normal 2 4 2 6 2 3 3 2 2" xfId="31772" xr:uid="{00000000-0005-0000-0000-00000A620000}"/>
    <cellStyle name="Normal 2 4 2 6 2 3 3 3" xfId="23626" xr:uid="{00000000-0005-0000-0000-00000B620000}"/>
    <cellStyle name="Normal 2 4 2 6 2 3 4" xfId="10177" xr:uid="{00000000-0005-0000-0000-00000C620000}"/>
    <cellStyle name="Normal 2 4 2 6 2 3 4 2" xfId="26473" xr:uid="{00000000-0005-0000-0000-00000D620000}"/>
    <cellStyle name="Normal 2 4 2 6 2 3 5" xfId="18327" xr:uid="{00000000-0005-0000-0000-00000E620000}"/>
    <cellStyle name="Normal 2 4 2 6 2 4" xfId="3380" xr:uid="{00000000-0005-0000-0000-00000F620000}"/>
    <cellStyle name="Normal 2 4 2 6 2 4 2" xfId="11526" xr:uid="{00000000-0005-0000-0000-000010620000}"/>
    <cellStyle name="Normal 2 4 2 6 2 4 2 2" xfId="27822" xr:uid="{00000000-0005-0000-0000-000011620000}"/>
    <cellStyle name="Normal 2 4 2 6 2 4 3" xfId="19676" xr:uid="{00000000-0005-0000-0000-000012620000}"/>
    <cellStyle name="Normal 2 4 2 6 2 5" xfId="5920" xr:uid="{00000000-0005-0000-0000-000013620000}"/>
    <cellStyle name="Normal 2 4 2 6 2 5 2" xfId="14066" xr:uid="{00000000-0005-0000-0000-000014620000}"/>
    <cellStyle name="Normal 2 4 2 6 2 5 2 2" xfId="30362" xr:uid="{00000000-0005-0000-0000-000015620000}"/>
    <cellStyle name="Normal 2 4 2 6 2 5 3" xfId="22216" xr:uid="{00000000-0005-0000-0000-000016620000}"/>
    <cellStyle name="Normal 2 4 2 6 2 6" xfId="8767" xr:uid="{00000000-0005-0000-0000-000017620000}"/>
    <cellStyle name="Normal 2 4 2 6 2 6 2" xfId="25063" xr:uid="{00000000-0005-0000-0000-000018620000}"/>
    <cellStyle name="Normal 2 4 2 6 2 7" xfId="16917" xr:uid="{00000000-0005-0000-0000-000019620000}"/>
    <cellStyle name="Normal 2 4 2 6 3" xfId="982" xr:uid="{00000000-0005-0000-0000-00001A620000}"/>
    <cellStyle name="Normal 2 4 2 6 3 2" xfId="2392" xr:uid="{00000000-0005-0000-0000-00001B620000}"/>
    <cellStyle name="Normal 2 4 2 6 3 2 2" xfId="4911" xr:uid="{00000000-0005-0000-0000-00001C620000}"/>
    <cellStyle name="Normal 2 4 2 6 3 2 2 2" xfId="13057" xr:uid="{00000000-0005-0000-0000-00001D620000}"/>
    <cellStyle name="Normal 2 4 2 6 3 2 2 2 2" xfId="29353" xr:uid="{00000000-0005-0000-0000-00001E620000}"/>
    <cellStyle name="Normal 2 4 2 6 3 2 2 3" xfId="21207" xr:uid="{00000000-0005-0000-0000-00001F620000}"/>
    <cellStyle name="Normal 2 4 2 6 3 2 3" xfId="7691" xr:uid="{00000000-0005-0000-0000-000020620000}"/>
    <cellStyle name="Normal 2 4 2 6 3 2 3 2" xfId="15837" xr:uid="{00000000-0005-0000-0000-000021620000}"/>
    <cellStyle name="Normal 2 4 2 6 3 2 3 2 2" xfId="32133" xr:uid="{00000000-0005-0000-0000-000022620000}"/>
    <cellStyle name="Normal 2 4 2 6 3 2 3 3" xfId="23987" xr:uid="{00000000-0005-0000-0000-000023620000}"/>
    <cellStyle name="Normal 2 4 2 6 3 2 4" xfId="10538" xr:uid="{00000000-0005-0000-0000-000024620000}"/>
    <cellStyle name="Normal 2 4 2 6 3 2 4 2" xfId="26834" xr:uid="{00000000-0005-0000-0000-000025620000}"/>
    <cellStyle name="Normal 2 4 2 6 3 2 5" xfId="18688" xr:uid="{00000000-0005-0000-0000-000026620000}"/>
    <cellStyle name="Normal 2 4 2 6 3 3" xfId="3693" xr:uid="{00000000-0005-0000-0000-000027620000}"/>
    <cellStyle name="Normal 2 4 2 6 3 3 2" xfId="11839" xr:uid="{00000000-0005-0000-0000-000028620000}"/>
    <cellStyle name="Normal 2 4 2 6 3 3 2 2" xfId="28135" xr:uid="{00000000-0005-0000-0000-000029620000}"/>
    <cellStyle name="Normal 2 4 2 6 3 3 3" xfId="19989" xr:uid="{00000000-0005-0000-0000-00002A620000}"/>
    <cellStyle name="Normal 2 4 2 6 3 4" xfId="6281" xr:uid="{00000000-0005-0000-0000-00002B620000}"/>
    <cellStyle name="Normal 2 4 2 6 3 4 2" xfId="14427" xr:uid="{00000000-0005-0000-0000-00002C620000}"/>
    <cellStyle name="Normal 2 4 2 6 3 4 2 2" xfId="30723" xr:uid="{00000000-0005-0000-0000-00002D620000}"/>
    <cellStyle name="Normal 2 4 2 6 3 4 3" xfId="22577" xr:uid="{00000000-0005-0000-0000-00002E620000}"/>
    <cellStyle name="Normal 2 4 2 6 3 5" xfId="9128" xr:uid="{00000000-0005-0000-0000-00002F620000}"/>
    <cellStyle name="Normal 2 4 2 6 3 5 2" xfId="25424" xr:uid="{00000000-0005-0000-0000-000030620000}"/>
    <cellStyle name="Normal 2 4 2 6 3 6" xfId="17278" xr:uid="{00000000-0005-0000-0000-000031620000}"/>
    <cellStyle name="Normal 2 4 2 6 4" xfId="1687" xr:uid="{00000000-0005-0000-0000-000032620000}"/>
    <cellStyle name="Normal 2 4 2 6 4 2" xfId="4302" xr:uid="{00000000-0005-0000-0000-000033620000}"/>
    <cellStyle name="Normal 2 4 2 6 4 2 2" xfId="12448" xr:uid="{00000000-0005-0000-0000-000034620000}"/>
    <cellStyle name="Normal 2 4 2 6 4 2 2 2" xfId="28744" xr:uid="{00000000-0005-0000-0000-000035620000}"/>
    <cellStyle name="Normal 2 4 2 6 4 2 3" xfId="20598" xr:uid="{00000000-0005-0000-0000-000036620000}"/>
    <cellStyle name="Normal 2 4 2 6 4 3" xfId="6986" xr:uid="{00000000-0005-0000-0000-000037620000}"/>
    <cellStyle name="Normal 2 4 2 6 4 3 2" xfId="15132" xr:uid="{00000000-0005-0000-0000-000038620000}"/>
    <cellStyle name="Normal 2 4 2 6 4 3 2 2" xfId="31428" xr:uid="{00000000-0005-0000-0000-000039620000}"/>
    <cellStyle name="Normal 2 4 2 6 4 3 3" xfId="23282" xr:uid="{00000000-0005-0000-0000-00003A620000}"/>
    <cellStyle name="Normal 2 4 2 6 4 4" xfId="9833" xr:uid="{00000000-0005-0000-0000-00003B620000}"/>
    <cellStyle name="Normal 2 4 2 6 4 4 2" xfId="26129" xr:uid="{00000000-0005-0000-0000-00003C620000}"/>
    <cellStyle name="Normal 2 4 2 6 4 5" xfId="17983" xr:uid="{00000000-0005-0000-0000-00003D620000}"/>
    <cellStyle name="Normal 2 4 2 6 5" xfId="3084" xr:uid="{00000000-0005-0000-0000-00003E620000}"/>
    <cellStyle name="Normal 2 4 2 6 5 2" xfId="11230" xr:uid="{00000000-0005-0000-0000-00003F620000}"/>
    <cellStyle name="Normal 2 4 2 6 5 2 2" xfId="27526" xr:uid="{00000000-0005-0000-0000-000040620000}"/>
    <cellStyle name="Normal 2 4 2 6 5 3" xfId="19380" xr:uid="{00000000-0005-0000-0000-000041620000}"/>
    <cellStyle name="Normal 2 4 2 6 6" xfId="5576" xr:uid="{00000000-0005-0000-0000-000042620000}"/>
    <cellStyle name="Normal 2 4 2 6 6 2" xfId="13722" xr:uid="{00000000-0005-0000-0000-000043620000}"/>
    <cellStyle name="Normal 2 4 2 6 6 2 2" xfId="30018" xr:uid="{00000000-0005-0000-0000-000044620000}"/>
    <cellStyle name="Normal 2 4 2 6 6 3" xfId="21872" xr:uid="{00000000-0005-0000-0000-000045620000}"/>
    <cellStyle name="Normal 2 4 2 6 7" xfId="8423" xr:uid="{00000000-0005-0000-0000-000046620000}"/>
    <cellStyle name="Normal 2 4 2 6 7 2" xfId="24719" xr:uid="{00000000-0005-0000-0000-000047620000}"/>
    <cellStyle name="Normal 2 4 2 6 8" xfId="16573" xr:uid="{00000000-0005-0000-0000-000048620000}"/>
    <cellStyle name="Normal 2 4 2 7" xfId="366" xr:uid="{00000000-0005-0000-0000-000049620000}"/>
    <cellStyle name="Normal 2 4 2 7 2" xfId="1072" xr:uid="{00000000-0005-0000-0000-00004A620000}"/>
    <cellStyle name="Normal 2 4 2 7 2 2" xfId="2482" xr:uid="{00000000-0005-0000-0000-00004B620000}"/>
    <cellStyle name="Normal 2 4 2 7 2 2 2" xfId="4985" xr:uid="{00000000-0005-0000-0000-00004C620000}"/>
    <cellStyle name="Normal 2 4 2 7 2 2 2 2" xfId="13131" xr:uid="{00000000-0005-0000-0000-00004D620000}"/>
    <cellStyle name="Normal 2 4 2 7 2 2 2 2 2" xfId="29427" xr:uid="{00000000-0005-0000-0000-00004E620000}"/>
    <cellStyle name="Normal 2 4 2 7 2 2 2 3" xfId="21281" xr:uid="{00000000-0005-0000-0000-00004F620000}"/>
    <cellStyle name="Normal 2 4 2 7 2 2 3" xfId="7781" xr:uid="{00000000-0005-0000-0000-000050620000}"/>
    <cellStyle name="Normal 2 4 2 7 2 2 3 2" xfId="15927" xr:uid="{00000000-0005-0000-0000-000051620000}"/>
    <cellStyle name="Normal 2 4 2 7 2 2 3 2 2" xfId="32223" xr:uid="{00000000-0005-0000-0000-000052620000}"/>
    <cellStyle name="Normal 2 4 2 7 2 2 3 3" xfId="24077" xr:uid="{00000000-0005-0000-0000-000053620000}"/>
    <cellStyle name="Normal 2 4 2 7 2 2 4" xfId="10628" xr:uid="{00000000-0005-0000-0000-000054620000}"/>
    <cellStyle name="Normal 2 4 2 7 2 2 4 2" xfId="26924" xr:uid="{00000000-0005-0000-0000-000055620000}"/>
    <cellStyle name="Normal 2 4 2 7 2 2 5" xfId="18778" xr:uid="{00000000-0005-0000-0000-000056620000}"/>
    <cellStyle name="Normal 2 4 2 7 2 3" xfId="3767" xr:uid="{00000000-0005-0000-0000-000057620000}"/>
    <cellStyle name="Normal 2 4 2 7 2 3 2" xfId="11913" xr:uid="{00000000-0005-0000-0000-000058620000}"/>
    <cellStyle name="Normal 2 4 2 7 2 3 2 2" xfId="28209" xr:uid="{00000000-0005-0000-0000-000059620000}"/>
    <cellStyle name="Normal 2 4 2 7 2 3 3" xfId="20063" xr:uid="{00000000-0005-0000-0000-00005A620000}"/>
    <cellStyle name="Normal 2 4 2 7 2 4" xfId="6371" xr:uid="{00000000-0005-0000-0000-00005B620000}"/>
    <cellStyle name="Normal 2 4 2 7 2 4 2" xfId="14517" xr:uid="{00000000-0005-0000-0000-00005C620000}"/>
    <cellStyle name="Normal 2 4 2 7 2 4 2 2" xfId="30813" xr:uid="{00000000-0005-0000-0000-00005D620000}"/>
    <cellStyle name="Normal 2 4 2 7 2 4 3" xfId="22667" xr:uid="{00000000-0005-0000-0000-00005E620000}"/>
    <cellStyle name="Normal 2 4 2 7 2 5" xfId="9218" xr:uid="{00000000-0005-0000-0000-00005F620000}"/>
    <cellStyle name="Normal 2 4 2 7 2 5 2" xfId="25514" xr:uid="{00000000-0005-0000-0000-000060620000}"/>
    <cellStyle name="Normal 2 4 2 7 2 6" xfId="17368" xr:uid="{00000000-0005-0000-0000-000061620000}"/>
    <cellStyle name="Normal 2 4 2 7 3" xfId="1777" xr:uid="{00000000-0005-0000-0000-000062620000}"/>
    <cellStyle name="Normal 2 4 2 7 3 2" xfId="4376" xr:uid="{00000000-0005-0000-0000-000063620000}"/>
    <cellStyle name="Normal 2 4 2 7 3 2 2" xfId="12522" xr:uid="{00000000-0005-0000-0000-000064620000}"/>
    <cellStyle name="Normal 2 4 2 7 3 2 2 2" xfId="28818" xr:uid="{00000000-0005-0000-0000-000065620000}"/>
    <cellStyle name="Normal 2 4 2 7 3 2 3" xfId="20672" xr:uid="{00000000-0005-0000-0000-000066620000}"/>
    <cellStyle name="Normal 2 4 2 7 3 3" xfId="7076" xr:uid="{00000000-0005-0000-0000-000067620000}"/>
    <cellStyle name="Normal 2 4 2 7 3 3 2" xfId="15222" xr:uid="{00000000-0005-0000-0000-000068620000}"/>
    <cellStyle name="Normal 2 4 2 7 3 3 2 2" xfId="31518" xr:uid="{00000000-0005-0000-0000-000069620000}"/>
    <cellStyle name="Normal 2 4 2 7 3 3 3" xfId="23372" xr:uid="{00000000-0005-0000-0000-00006A620000}"/>
    <cellStyle name="Normal 2 4 2 7 3 4" xfId="9923" xr:uid="{00000000-0005-0000-0000-00006B620000}"/>
    <cellStyle name="Normal 2 4 2 7 3 4 2" xfId="26219" xr:uid="{00000000-0005-0000-0000-00006C620000}"/>
    <cellStyle name="Normal 2 4 2 7 3 5" xfId="18073" xr:uid="{00000000-0005-0000-0000-00006D620000}"/>
    <cellStyle name="Normal 2 4 2 7 4" xfId="3158" xr:uid="{00000000-0005-0000-0000-00006E620000}"/>
    <cellStyle name="Normal 2 4 2 7 4 2" xfId="11304" xr:uid="{00000000-0005-0000-0000-00006F620000}"/>
    <cellStyle name="Normal 2 4 2 7 4 2 2" xfId="27600" xr:uid="{00000000-0005-0000-0000-000070620000}"/>
    <cellStyle name="Normal 2 4 2 7 4 3" xfId="19454" xr:uid="{00000000-0005-0000-0000-000071620000}"/>
    <cellStyle name="Normal 2 4 2 7 5" xfId="5666" xr:uid="{00000000-0005-0000-0000-000072620000}"/>
    <cellStyle name="Normal 2 4 2 7 5 2" xfId="13812" xr:uid="{00000000-0005-0000-0000-000073620000}"/>
    <cellStyle name="Normal 2 4 2 7 5 2 2" xfId="30108" xr:uid="{00000000-0005-0000-0000-000074620000}"/>
    <cellStyle name="Normal 2 4 2 7 5 3" xfId="21962" xr:uid="{00000000-0005-0000-0000-000075620000}"/>
    <cellStyle name="Normal 2 4 2 7 6" xfId="8513" xr:uid="{00000000-0005-0000-0000-000076620000}"/>
    <cellStyle name="Normal 2 4 2 7 6 2" xfId="24809" xr:uid="{00000000-0005-0000-0000-000077620000}"/>
    <cellStyle name="Normal 2 4 2 7 7" xfId="16663" xr:uid="{00000000-0005-0000-0000-000078620000}"/>
    <cellStyle name="Normal 2 4 2 8" xfId="728" xr:uid="{00000000-0005-0000-0000-000079620000}"/>
    <cellStyle name="Normal 2 4 2 8 2" xfId="2138" xr:uid="{00000000-0005-0000-0000-00007A620000}"/>
    <cellStyle name="Normal 2 4 2 8 2 2" xfId="4689" xr:uid="{00000000-0005-0000-0000-00007B620000}"/>
    <cellStyle name="Normal 2 4 2 8 2 2 2" xfId="12835" xr:uid="{00000000-0005-0000-0000-00007C620000}"/>
    <cellStyle name="Normal 2 4 2 8 2 2 2 2" xfId="29131" xr:uid="{00000000-0005-0000-0000-00007D620000}"/>
    <cellStyle name="Normal 2 4 2 8 2 2 3" xfId="20985" xr:uid="{00000000-0005-0000-0000-00007E620000}"/>
    <cellStyle name="Normal 2 4 2 8 2 3" xfId="7437" xr:uid="{00000000-0005-0000-0000-00007F620000}"/>
    <cellStyle name="Normal 2 4 2 8 2 3 2" xfId="15583" xr:uid="{00000000-0005-0000-0000-000080620000}"/>
    <cellStyle name="Normal 2 4 2 8 2 3 2 2" xfId="31879" xr:uid="{00000000-0005-0000-0000-000081620000}"/>
    <cellStyle name="Normal 2 4 2 8 2 3 3" xfId="23733" xr:uid="{00000000-0005-0000-0000-000082620000}"/>
    <cellStyle name="Normal 2 4 2 8 2 4" xfId="10284" xr:uid="{00000000-0005-0000-0000-000083620000}"/>
    <cellStyle name="Normal 2 4 2 8 2 4 2" xfId="26580" xr:uid="{00000000-0005-0000-0000-000084620000}"/>
    <cellStyle name="Normal 2 4 2 8 2 5" xfId="18434" xr:uid="{00000000-0005-0000-0000-000085620000}"/>
    <cellStyle name="Normal 2 4 2 8 3" xfId="3471" xr:uid="{00000000-0005-0000-0000-000086620000}"/>
    <cellStyle name="Normal 2 4 2 8 3 2" xfId="11617" xr:uid="{00000000-0005-0000-0000-000087620000}"/>
    <cellStyle name="Normal 2 4 2 8 3 2 2" xfId="27913" xr:uid="{00000000-0005-0000-0000-000088620000}"/>
    <cellStyle name="Normal 2 4 2 8 3 3" xfId="19767" xr:uid="{00000000-0005-0000-0000-000089620000}"/>
    <cellStyle name="Normal 2 4 2 8 4" xfId="6027" xr:uid="{00000000-0005-0000-0000-00008A620000}"/>
    <cellStyle name="Normal 2 4 2 8 4 2" xfId="14173" xr:uid="{00000000-0005-0000-0000-00008B620000}"/>
    <cellStyle name="Normal 2 4 2 8 4 2 2" xfId="30469" xr:uid="{00000000-0005-0000-0000-00008C620000}"/>
    <cellStyle name="Normal 2 4 2 8 4 3" xfId="22323" xr:uid="{00000000-0005-0000-0000-00008D620000}"/>
    <cellStyle name="Normal 2 4 2 8 5" xfId="8874" xr:uid="{00000000-0005-0000-0000-00008E620000}"/>
    <cellStyle name="Normal 2 4 2 8 5 2" xfId="25170" xr:uid="{00000000-0005-0000-0000-00008F620000}"/>
    <cellStyle name="Normal 2 4 2 8 6" xfId="17024" xr:uid="{00000000-0005-0000-0000-000090620000}"/>
    <cellStyle name="Normal 2 4 2 9" xfId="1433" xr:uid="{00000000-0005-0000-0000-000091620000}"/>
    <cellStyle name="Normal 2 4 2 9 2" xfId="4080" xr:uid="{00000000-0005-0000-0000-000092620000}"/>
    <cellStyle name="Normal 2 4 2 9 2 2" xfId="12226" xr:uid="{00000000-0005-0000-0000-000093620000}"/>
    <cellStyle name="Normal 2 4 2 9 2 2 2" xfId="28522" xr:uid="{00000000-0005-0000-0000-000094620000}"/>
    <cellStyle name="Normal 2 4 2 9 2 3" xfId="20376" xr:uid="{00000000-0005-0000-0000-000095620000}"/>
    <cellStyle name="Normal 2 4 2 9 3" xfId="6732" xr:uid="{00000000-0005-0000-0000-000096620000}"/>
    <cellStyle name="Normal 2 4 2 9 3 2" xfId="14878" xr:uid="{00000000-0005-0000-0000-000097620000}"/>
    <cellStyle name="Normal 2 4 2 9 3 2 2" xfId="31174" xr:uid="{00000000-0005-0000-0000-000098620000}"/>
    <cellStyle name="Normal 2 4 2 9 3 3" xfId="23028" xr:uid="{00000000-0005-0000-0000-000099620000}"/>
    <cellStyle name="Normal 2 4 2 9 4" xfId="9579" xr:uid="{00000000-0005-0000-0000-00009A620000}"/>
    <cellStyle name="Normal 2 4 2 9 4 2" xfId="25875" xr:uid="{00000000-0005-0000-0000-00009B620000}"/>
    <cellStyle name="Normal 2 4 2 9 5" xfId="17729" xr:uid="{00000000-0005-0000-0000-00009C620000}"/>
    <cellStyle name="Normal 2 4 3" xfId="33" xr:uid="{00000000-0005-0000-0000-00009D620000}"/>
    <cellStyle name="Normal 2 4 3 10" xfId="5333" xr:uid="{00000000-0005-0000-0000-00009E620000}"/>
    <cellStyle name="Normal 2 4 3 10 2" xfId="13479" xr:uid="{00000000-0005-0000-0000-00009F620000}"/>
    <cellStyle name="Normal 2 4 3 10 2 2" xfId="29775" xr:uid="{00000000-0005-0000-0000-0000A0620000}"/>
    <cellStyle name="Normal 2 4 3 10 3" xfId="21629" xr:uid="{00000000-0005-0000-0000-0000A1620000}"/>
    <cellStyle name="Normal 2 4 3 11" xfId="8180" xr:uid="{00000000-0005-0000-0000-0000A2620000}"/>
    <cellStyle name="Normal 2 4 3 11 2" xfId="24476" xr:uid="{00000000-0005-0000-0000-0000A3620000}"/>
    <cellStyle name="Normal 2 4 3 12" xfId="16330" xr:uid="{00000000-0005-0000-0000-0000A4620000}"/>
    <cellStyle name="Normal 2 4 3 2" xfId="77" xr:uid="{00000000-0005-0000-0000-0000A5620000}"/>
    <cellStyle name="Normal 2 4 3 2 10" xfId="8224" xr:uid="{00000000-0005-0000-0000-0000A6620000}"/>
    <cellStyle name="Normal 2 4 3 2 10 2" xfId="24520" xr:uid="{00000000-0005-0000-0000-0000A7620000}"/>
    <cellStyle name="Normal 2 4 3 2 11" xfId="16374" xr:uid="{00000000-0005-0000-0000-0000A8620000}"/>
    <cellStyle name="Normal 2 4 3 2 2" xfId="167" xr:uid="{00000000-0005-0000-0000-0000A9620000}"/>
    <cellStyle name="Normal 2 4 3 2 2 2" xfId="511" xr:uid="{00000000-0005-0000-0000-0000AA620000}"/>
    <cellStyle name="Normal 2 4 3 2 2 2 2" xfId="1217" xr:uid="{00000000-0005-0000-0000-0000AB620000}"/>
    <cellStyle name="Normal 2 4 3 2 2 2 2 2" xfId="2627" xr:uid="{00000000-0005-0000-0000-0000AC620000}"/>
    <cellStyle name="Normal 2 4 3 2 2 2 2 2 2" xfId="5104" xr:uid="{00000000-0005-0000-0000-0000AD620000}"/>
    <cellStyle name="Normal 2 4 3 2 2 2 2 2 2 2" xfId="13250" xr:uid="{00000000-0005-0000-0000-0000AE620000}"/>
    <cellStyle name="Normal 2 4 3 2 2 2 2 2 2 2 2" xfId="29546" xr:uid="{00000000-0005-0000-0000-0000AF620000}"/>
    <cellStyle name="Normal 2 4 3 2 2 2 2 2 2 3" xfId="21400" xr:uid="{00000000-0005-0000-0000-0000B0620000}"/>
    <cellStyle name="Normal 2 4 3 2 2 2 2 2 3" xfId="7926" xr:uid="{00000000-0005-0000-0000-0000B1620000}"/>
    <cellStyle name="Normal 2 4 3 2 2 2 2 2 3 2" xfId="16072" xr:uid="{00000000-0005-0000-0000-0000B2620000}"/>
    <cellStyle name="Normal 2 4 3 2 2 2 2 2 3 2 2" xfId="32368" xr:uid="{00000000-0005-0000-0000-0000B3620000}"/>
    <cellStyle name="Normal 2 4 3 2 2 2 2 2 3 3" xfId="24222" xr:uid="{00000000-0005-0000-0000-0000B4620000}"/>
    <cellStyle name="Normal 2 4 3 2 2 2 2 2 4" xfId="10773" xr:uid="{00000000-0005-0000-0000-0000B5620000}"/>
    <cellStyle name="Normal 2 4 3 2 2 2 2 2 4 2" xfId="27069" xr:uid="{00000000-0005-0000-0000-0000B6620000}"/>
    <cellStyle name="Normal 2 4 3 2 2 2 2 2 5" xfId="18923" xr:uid="{00000000-0005-0000-0000-0000B7620000}"/>
    <cellStyle name="Normal 2 4 3 2 2 2 2 3" xfId="3886" xr:uid="{00000000-0005-0000-0000-0000B8620000}"/>
    <cellStyle name="Normal 2 4 3 2 2 2 2 3 2" xfId="12032" xr:uid="{00000000-0005-0000-0000-0000B9620000}"/>
    <cellStyle name="Normal 2 4 3 2 2 2 2 3 2 2" xfId="28328" xr:uid="{00000000-0005-0000-0000-0000BA620000}"/>
    <cellStyle name="Normal 2 4 3 2 2 2 2 3 3" xfId="20182" xr:uid="{00000000-0005-0000-0000-0000BB620000}"/>
    <cellStyle name="Normal 2 4 3 2 2 2 2 4" xfId="6516" xr:uid="{00000000-0005-0000-0000-0000BC620000}"/>
    <cellStyle name="Normal 2 4 3 2 2 2 2 4 2" xfId="14662" xr:uid="{00000000-0005-0000-0000-0000BD620000}"/>
    <cellStyle name="Normal 2 4 3 2 2 2 2 4 2 2" xfId="30958" xr:uid="{00000000-0005-0000-0000-0000BE620000}"/>
    <cellStyle name="Normal 2 4 3 2 2 2 2 4 3" xfId="22812" xr:uid="{00000000-0005-0000-0000-0000BF620000}"/>
    <cellStyle name="Normal 2 4 3 2 2 2 2 5" xfId="9363" xr:uid="{00000000-0005-0000-0000-0000C0620000}"/>
    <cellStyle name="Normal 2 4 3 2 2 2 2 5 2" xfId="25659" xr:uid="{00000000-0005-0000-0000-0000C1620000}"/>
    <cellStyle name="Normal 2 4 3 2 2 2 2 6" xfId="17513" xr:uid="{00000000-0005-0000-0000-0000C2620000}"/>
    <cellStyle name="Normal 2 4 3 2 2 2 3" xfId="1922" xr:uid="{00000000-0005-0000-0000-0000C3620000}"/>
    <cellStyle name="Normal 2 4 3 2 2 2 3 2" xfId="4495" xr:uid="{00000000-0005-0000-0000-0000C4620000}"/>
    <cellStyle name="Normal 2 4 3 2 2 2 3 2 2" xfId="12641" xr:uid="{00000000-0005-0000-0000-0000C5620000}"/>
    <cellStyle name="Normal 2 4 3 2 2 2 3 2 2 2" xfId="28937" xr:uid="{00000000-0005-0000-0000-0000C6620000}"/>
    <cellStyle name="Normal 2 4 3 2 2 2 3 2 3" xfId="20791" xr:uid="{00000000-0005-0000-0000-0000C7620000}"/>
    <cellStyle name="Normal 2 4 3 2 2 2 3 3" xfId="7221" xr:uid="{00000000-0005-0000-0000-0000C8620000}"/>
    <cellStyle name="Normal 2 4 3 2 2 2 3 3 2" xfId="15367" xr:uid="{00000000-0005-0000-0000-0000C9620000}"/>
    <cellStyle name="Normal 2 4 3 2 2 2 3 3 2 2" xfId="31663" xr:uid="{00000000-0005-0000-0000-0000CA620000}"/>
    <cellStyle name="Normal 2 4 3 2 2 2 3 3 3" xfId="23517" xr:uid="{00000000-0005-0000-0000-0000CB620000}"/>
    <cellStyle name="Normal 2 4 3 2 2 2 3 4" xfId="10068" xr:uid="{00000000-0005-0000-0000-0000CC620000}"/>
    <cellStyle name="Normal 2 4 3 2 2 2 3 4 2" xfId="26364" xr:uid="{00000000-0005-0000-0000-0000CD620000}"/>
    <cellStyle name="Normal 2 4 3 2 2 2 3 5" xfId="18218" xr:uid="{00000000-0005-0000-0000-0000CE620000}"/>
    <cellStyle name="Normal 2 4 3 2 2 2 4" xfId="3277" xr:uid="{00000000-0005-0000-0000-0000CF620000}"/>
    <cellStyle name="Normal 2 4 3 2 2 2 4 2" xfId="11423" xr:uid="{00000000-0005-0000-0000-0000D0620000}"/>
    <cellStyle name="Normal 2 4 3 2 2 2 4 2 2" xfId="27719" xr:uid="{00000000-0005-0000-0000-0000D1620000}"/>
    <cellStyle name="Normal 2 4 3 2 2 2 4 3" xfId="19573" xr:uid="{00000000-0005-0000-0000-0000D2620000}"/>
    <cellStyle name="Normal 2 4 3 2 2 2 5" xfId="5811" xr:uid="{00000000-0005-0000-0000-0000D3620000}"/>
    <cellStyle name="Normal 2 4 3 2 2 2 5 2" xfId="13957" xr:uid="{00000000-0005-0000-0000-0000D4620000}"/>
    <cellStyle name="Normal 2 4 3 2 2 2 5 2 2" xfId="30253" xr:uid="{00000000-0005-0000-0000-0000D5620000}"/>
    <cellStyle name="Normal 2 4 3 2 2 2 5 3" xfId="22107" xr:uid="{00000000-0005-0000-0000-0000D6620000}"/>
    <cellStyle name="Normal 2 4 3 2 2 2 6" xfId="8658" xr:uid="{00000000-0005-0000-0000-0000D7620000}"/>
    <cellStyle name="Normal 2 4 3 2 2 2 6 2" xfId="24954" xr:uid="{00000000-0005-0000-0000-0000D8620000}"/>
    <cellStyle name="Normal 2 4 3 2 2 2 7" xfId="16808" xr:uid="{00000000-0005-0000-0000-0000D9620000}"/>
    <cellStyle name="Normal 2 4 3 2 2 3" xfId="873" xr:uid="{00000000-0005-0000-0000-0000DA620000}"/>
    <cellStyle name="Normal 2 4 3 2 2 3 2" xfId="2283" xr:uid="{00000000-0005-0000-0000-0000DB620000}"/>
    <cellStyle name="Normal 2 4 3 2 2 3 2 2" xfId="4808" xr:uid="{00000000-0005-0000-0000-0000DC620000}"/>
    <cellStyle name="Normal 2 4 3 2 2 3 2 2 2" xfId="12954" xr:uid="{00000000-0005-0000-0000-0000DD620000}"/>
    <cellStyle name="Normal 2 4 3 2 2 3 2 2 2 2" xfId="29250" xr:uid="{00000000-0005-0000-0000-0000DE620000}"/>
    <cellStyle name="Normal 2 4 3 2 2 3 2 2 3" xfId="21104" xr:uid="{00000000-0005-0000-0000-0000DF620000}"/>
    <cellStyle name="Normal 2 4 3 2 2 3 2 3" xfId="7582" xr:uid="{00000000-0005-0000-0000-0000E0620000}"/>
    <cellStyle name="Normal 2 4 3 2 2 3 2 3 2" xfId="15728" xr:uid="{00000000-0005-0000-0000-0000E1620000}"/>
    <cellStyle name="Normal 2 4 3 2 2 3 2 3 2 2" xfId="32024" xr:uid="{00000000-0005-0000-0000-0000E2620000}"/>
    <cellStyle name="Normal 2 4 3 2 2 3 2 3 3" xfId="23878" xr:uid="{00000000-0005-0000-0000-0000E3620000}"/>
    <cellStyle name="Normal 2 4 3 2 2 3 2 4" xfId="10429" xr:uid="{00000000-0005-0000-0000-0000E4620000}"/>
    <cellStyle name="Normal 2 4 3 2 2 3 2 4 2" xfId="26725" xr:uid="{00000000-0005-0000-0000-0000E5620000}"/>
    <cellStyle name="Normal 2 4 3 2 2 3 2 5" xfId="18579" xr:uid="{00000000-0005-0000-0000-0000E6620000}"/>
    <cellStyle name="Normal 2 4 3 2 2 3 3" xfId="3590" xr:uid="{00000000-0005-0000-0000-0000E7620000}"/>
    <cellStyle name="Normal 2 4 3 2 2 3 3 2" xfId="11736" xr:uid="{00000000-0005-0000-0000-0000E8620000}"/>
    <cellStyle name="Normal 2 4 3 2 2 3 3 2 2" xfId="28032" xr:uid="{00000000-0005-0000-0000-0000E9620000}"/>
    <cellStyle name="Normal 2 4 3 2 2 3 3 3" xfId="19886" xr:uid="{00000000-0005-0000-0000-0000EA620000}"/>
    <cellStyle name="Normal 2 4 3 2 2 3 4" xfId="6172" xr:uid="{00000000-0005-0000-0000-0000EB620000}"/>
    <cellStyle name="Normal 2 4 3 2 2 3 4 2" xfId="14318" xr:uid="{00000000-0005-0000-0000-0000EC620000}"/>
    <cellStyle name="Normal 2 4 3 2 2 3 4 2 2" xfId="30614" xr:uid="{00000000-0005-0000-0000-0000ED620000}"/>
    <cellStyle name="Normal 2 4 3 2 2 3 4 3" xfId="22468" xr:uid="{00000000-0005-0000-0000-0000EE620000}"/>
    <cellStyle name="Normal 2 4 3 2 2 3 5" xfId="9019" xr:uid="{00000000-0005-0000-0000-0000EF620000}"/>
    <cellStyle name="Normal 2 4 3 2 2 3 5 2" xfId="25315" xr:uid="{00000000-0005-0000-0000-0000F0620000}"/>
    <cellStyle name="Normal 2 4 3 2 2 3 6" xfId="17169" xr:uid="{00000000-0005-0000-0000-0000F1620000}"/>
    <cellStyle name="Normal 2 4 3 2 2 4" xfId="1578" xr:uid="{00000000-0005-0000-0000-0000F2620000}"/>
    <cellStyle name="Normal 2 4 3 2 2 4 2" xfId="4199" xr:uid="{00000000-0005-0000-0000-0000F3620000}"/>
    <cellStyle name="Normal 2 4 3 2 2 4 2 2" xfId="12345" xr:uid="{00000000-0005-0000-0000-0000F4620000}"/>
    <cellStyle name="Normal 2 4 3 2 2 4 2 2 2" xfId="28641" xr:uid="{00000000-0005-0000-0000-0000F5620000}"/>
    <cellStyle name="Normal 2 4 3 2 2 4 2 3" xfId="20495" xr:uid="{00000000-0005-0000-0000-0000F6620000}"/>
    <cellStyle name="Normal 2 4 3 2 2 4 3" xfId="6877" xr:uid="{00000000-0005-0000-0000-0000F7620000}"/>
    <cellStyle name="Normal 2 4 3 2 2 4 3 2" xfId="15023" xr:uid="{00000000-0005-0000-0000-0000F8620000}"/>
    <cellStyle name="Normal 2 4 3 2 2 4 3 2 2" xfId="31319" xr:uid="{00000000-0005-0000-0000-0000F9620000}"/>
    <cellStyle name="Normal 2 4 3 2 2 4 3 3" xfId="23173" xr:uid="{00000000-0005-0000-0000-0000FA620000}"/>
    <cellStyle name="Normal 2 4 3 2 2 4 4" xfId="9724" xr:uid="{00000000-0005-0000-0000-0000FB620000}"/>
    <cellStyle name="Normal 2 4 3 2 2 4 4 2" xfId="26020" xr:uid="{00000000-0005-0000-0000-0000FC620000}"/>
    <cellStyle name="Normal 2 4 3 2 2 4 5" xfId="17874" xr:uid="{00000000-0005-0000-0000-0000FD620000}"/>
    <cellStyle name="Normal 2 4 3 2 2 5" xfId="2981" xr:uid="{00000000-0005-0000-0000-0000FE620000}"/>
    <cellStyle name="Normal 2 4 3 2 2 5 2" xfId="11127" xr:uid="{00000000-0005-0000-0000-0000FF620000}"/>
    <cellStyle name="Normal 2 4 3 2 2 5 2 2" xfId="27423" xr:uid="{00000000-0005-0000-0000-000000630000}"/>
    <cellStyle name="Normal 2 4 3 2 2 5 3" xfId="19277" xr:uid="{00000000-0005-0000-0000-000001630000}"/>
    <cellStyle name="Normal 2 4 3 2 2 6" xfId="5467" xr:uid="{00000000-0005-0000-0000-000002630000}"/>
    <cellStyle name="Normal 2 4 3 2 2 6 2" xfId="13613" xr:uid="{00000000-0005-0000-0000-000003630000}"/>
    <cellStyle name="Normal 2 4 3 2 2 6 2 2" xfId="29909" xr:uid="{00000000-0005-0000-0000-000004630000}"/>
    <cellStyle name="Normal 2 4 3 2 2 6 3" xfId="21763" xr:uid="{00000000-0005-0000-0000-000005630000}"/>
    <cellStyle name="Normal 2 4 3 2 2 7" xfId="8314" xr:uid="{00000000-0005-0000-0000-000006630000}"/>
    <cellStyle name="Normal 2 4 3 2 2 7 2" xfId="24610" xr:uid="{00000000-0005-0000-0000-000007630000}"/>
    <cellStyle name="Normal 2 4 3 2 2 8" xfId="16464" xr:uid="{00000000-0005-0000-0000-000008630000}"/>
    <cellStyle name="Normal 2 4 3 2 3" xfId="244" xr:uid="{00000000-0005-0000-0000-000009630000}"/>
    <cellStyle name="Normal 2 4 3 2 3 2" xfId="588" xr:uid="{00000000-0005-0000-0000-00000A630000}"/>
    <cellStyle name="Normal 2 4 3 2 3 2 2" xfId="1294" xr:uid="{00000000-0005-0000-0000-00000B630000}"/>
    <cellStyle name="Normal 2 4 3 2 3 2 2 2" xfId="2704" xr:uid="{00000000-0005-0000-0000-00000C630000}"/>
    <cellStyle name="Normal 2 4 3 2 3 2 2 2 2" xfId="5178" xr:uid="{00000000-0005-0000-0000-00000D630000}"/>
    <cellStyle name="Normal 2 4 3 2 3 2 2 2 2 2" xfId="13324" xr:uid="{00000000-0005-0000-0000-00000E630000}"/>
    <cellStyle name="Normal 2 4 3 2 3 2 2 2 2 2 2" xfId="29620" xr:uid="{00000000-0005-0000-0000-00000F630000}"/>
    <cellStyle name="Normal 2 4 3 2 3 2 2 2 2 3" xfId="21474" xr:uid="{00000000-0005-0000-0000-000010630000}"/>
    <cellStyle name="Normal 2 4 3 2 3 2 2 2 3" xfId="8003" xr:uid="{00000000-0005-0000-0000-000011630000}"/>
    <cellStyle name="Normal 2 4 3 2 3 2 2 2 3 2" xfId="16149" xr:uid="{00000000-0005-0000-0000-000012630000}"/>
    <cellStyle name="Normal 2 4 3 2 3 2 2 2 3 2 2" xfId="32445" xr:uid="{00000000-0005-0000-0000-000013630000}"/>
    <cellStyle name="Normal 2 4 3 2 3 2 2 2 3 3" xfId="24299" xr:uid="{00000000-0005-0000-0000-000014630000}"/>
    <cellStyle name="Normal 2 4 3 2 3 2 2 2 4" xfId="10850" xr:uid="{00000000-0005-0000-0000-000015630000}"/>
    <cellStyle name="Normal 2 4 3 2 3 2 2 2 4 2" xfId="27146" xr:uid="{00000000-0005-0000-0000-000016630000}"/>
    <cellStyle name="Normal 2 4 3 2 3 2 2 2 5" xfId="19000" xr:uid="{00000000-0005-0000-0000-000017630000}"/>
    <cellStyle name="Normal 2 4 3 2 3 2 2 3" xfId="3960" xr:uid="{00000000-0005-0000-0000-000018630000}"/>
    <cellStyle name="Normal 2 4 3 2 3 2 2 3 2" xfId="12106" xr:uid="{00000000-0005-0000-0000-000019630000}"/>
    <cellStyle name="Normal 2 4 3 2 3 2 2 3 2 2" xfId="28402" xr:uid="{00000000-0005-0000-0000-00001A630000}"/>
    <cellStyle name="Normal 2 4 3 2 3 2 2 3 3" xfId="20256" xr:uid="{00000000-0005-0000-0000-00001B630000}"/>
    <cellStyle name="Normal 2 4 3 2 3 2 2 4" xfId="6593" xr:uid="{00000000-0005-0000-0000-00001C630000}"/>
    <cellStyle name="Normal 2 4 3 2 3 2 2 4 2" xfId="14739" xr:uid="{00000000-0005-0000-0000-00001D630000}"/>
    <cellStyle name="Normal 2 4 3 2 3 2 2 4 2 2" xfId="31035" xr:uid="{00000000-0005-0000-0000-00001E630000}"/>
    <cellStyle name="Normal 2 4 3 2 3 2 2 4 3" xfId="22889" xr:uid="{00000000-0005-0000-0000-00001F630000}"/>
    <cellStyle name="Normal 2 4 3 2 3 2 2 5" xfId="9440" xr:uid="{00000000-0005-0000-0000-000020630000}"/>
    <cellStyle name="Normal 2 4 3 2 3 2 2 5 2" xfId="25736" xr:uid="{00000000-0005-0000-0000-000021630000}"/>
    <cellStyle name="Normal 2 4 3 2 3 2 2 6" xfId="17590" xr:uid="{00000000-0005-0000-0000-000022630000}"/>
    <cellStyle name="Normal 2 4 3 2 3 2 3" xfId="1999" xr:uid="{00000000-0005-0000-0000-000023630000}"/>
    <cellStyle name="Normal 2 4 3 2 3 2 3 2" xfId="4569" xr:uid="{00000000-0005-0000-0000-000024630000}"/>
    <cellStyle name="Normal 2 4 3 2 3 2 3 2 2" xfId="12715" xr:uid="{00000000-0005-0000-0000-000025630000}"/>
    <cellStyle name="Normal 2 4 3 2 3 2 3 2 2 2" xfId="29011" xr:uid="{00000000-0005-0000-0000-000026630000}"/>
    <cellStyle name="Normal 2 4 3 2 3 2 3 2 3" xfId="20865" xr:uid="{00000000-0005-0000-0000-000027630000}"/>
    <cellStyle name="Normal 2 4 3 2 3 2 3 3" xfId="7298" xr:uid="{00000000-0005-0000-0000-000028630000}"/>
    <cellStyle name="Normal 2 4 3 2 3 2 3 3 2" xfId="15444" xr:uid="{00000000-0005-0000-0000-000029630000}"/>
    <cellStyle name="Normal 2 4 3 2 3 2 3 3 2 2" xfId="31740" xr:uid="{00000000-0005-0000-0000-00002A630000}"/>
    <cellStyle name="Normal 2 4 3 2 3 2 3 3 3" xfId="23594" xr:uid="{00000000-0005-0000-0000-00002B630000}"/>
    <cellStyle name="Normal 2 4 3 2 3 2 3 4" xfId="10145" xr:uid="{00000000-0005-0000-0000-00002C630000}"/>
    <cellStyle name="Normal 2 4 3 2 3 2 3 4 2" xfId="26441" xr:uid="{00000000-0005-0000-0000-00002D630000}"/>
    <cellStyle name="Normal 2 4 3 2 3 2 3 5" xfId="18295" xr:uid="{00000000-0005-0000-0000-00002E630000}"/>
    <cellStyle name="Normal 2 4 3 2 3 2 4" xfId="3351" xr:uid="{00000000-0005-0000-0000-00002F630000}"/>
    <cellStyle name="Normal 2 4 3 2 3 2 4 2" xfId="11497" xr:uid="{00000000-0005-0000-0000-000030630000}"/>
    <cellStyle name="Normal 2 4 3 2 3 2 4 2 2" xfId="27793" xr:uid="{00000000-0005-0000-0000-000031630000}"/>
    <cellStyle name="Normal 2 4 3 2 3 2 4 3" xfId="19647" xr:uid="{00000000-0005-0000-0000-000032630000}"/>
    <cellStyle name="Normal 2 4 3 2 3 2 5" xfId="5888" xr:uid="{00000000-0005-0000-0000-000033630000}"/>
    <cellStyle name="Normal 2 4 3 2 3 2 5 2" xfId="14034" xr:uid="{00000000-0005-0000-0000-000034630000}"/>
    <cellStyle name="Normal 2 4 3 2 3 2 5 2 2" xfId="30330" xr:uid="{00000000-0005-0000-0000-000035630000}"/>
    <cellStyle name="Normal 2 4 3 2 3 2 5 3" xfId="22184" xr:uid="{00000000-0005-0000-0000-000036630000}"/>
    <cellStyle name="Normal 2 4 3 2 3 2 6" xfId="8735" xr:uid="{00000000-0005-0000-0000-000037630000}"/>
    <cellStyle name="Normal 2 4 3 2 3 2 6 2" xfId="25031" xr:uid="{00000000-0005-0000-0000-000038630000}"/>
    <cellStyle name="Normal 2 4 3 2 3 2 7" xfId="16885" xr:uid="{00000000-0005-0000-0000-000039630000}"/>
    <cellStyle name="Normal 2 4 3 2 3 3" xfId="950" xr:uid="{00000000-0005-0000-0000-00003A630000}"/>
    <cellStyle name="Normal 2 4 3 2 3 3 2" xfId="2360" xr:uid="{00000000-0005-0000-0000-00003B630000}"/>
    <cellStyle name="Normal 2 4 3 2 3 3 2 2" xfId="4882" xr:uid="{00000000-0005-0000-0000-00003C630000}"/>
    <cellStyle name="Normal 2 4 3 2 3 3 2 2 2" xfId="13028" xr:uid="{00000000-0005-0000-0000-00003D630000}"/>
    <cellStyle name="Normal 2 4 3 2 3 3 2 2 2 2" xfId="29324" xr:uid="{00000000-0005-0000-0000-00003E630000}"/>
    <cellStyle name="Normal 2 4 3 2 3 3 2 2 3" xfId="21178" xr:uid="{00000000-0005-0000-0000-00003F630000}"/>
    <cellStyle name="Normal 2 4 3 2 3 3 2 3" xfId="7659" xr:uid="{00000000-0005-0000-0000-000040630000}"/>
    <cellStyle name="Normal 2 4 3 2 3 3 2 3 2" xfId="15805" xr:uid="{00000000-0005-0000-0000-000041630000}"/>
    <cellStyle name="Normal 2 4 3 2 3 3 2 3 2 2" xfId="32101" xr:uid="{00000000-0005-0000-0000-000042630000}"/>
    <cellStyle name="Normal 2 4 3 2 3 3 2 3 3" xfId="23955" xr:uid="{00000000-0005-0000-0000-000043630000}"/>
    <cellStyle name="Normal 2 4 3 2 3 3 2 4" xfId="10506" xr:uid="{00000000-0005-0000-0000-000044630000}"/>
    <cellStyle name="Normal 2 4 3 2 3 3 2 4 2" xfId="26802" xr:uid="{00000000-0005-0000-0000-000045630000}"/>
    <cellStyle name="Normal 2 4 3 2 3 3 2 5" xfId="18656" xr:uid="{00000000-0005-0000-0000-000046630000}"/>
    <cellStyle name="Normal 2 4 3 2 3 3 3" xfId="3664" xr:uid="{00000000-0005-0000-0000-000047630000}"/>
    <cellStyle name="Normal 2 4 3 2 3 3 3 2" xfId="11810" xr:uid="{00000000-0005-0000-0000-000048630000}"/>
    <cellStyle name="Normal 2 4 3 2 3 3 3 2 2" xfId="28106" xr:uid="{00000000-0005-0000-0000-000049630000}"/>
    <cellStyle name="Normal 2 4 3 2 3 3 3 3" xfId="19960" xr:uid="{00000000-0005-0000-0000-00004A630000}"/>
    <cellStyle name="Normal 2 4 3 2 3 3 4" xfId="6249" xr:uid="{00000000-0005-0000-0000-00004B630000}"/>
    <cellStyle name="Normal 2 4 3 2 3 3 4 2" xfId="14395" xr:uid="{00000000-0005-0000-0000-00004C630000}"/>
    <cellStyle name="Normal 2 4 3 2 3 3 4 2 2" xfId="30691" xr:uid="{00000000-0005-0000-0000-00004D630000}"/>
    <cellStyle name="Normal 2 4 3 2 3 3 4 3" xfId="22545" xr:uid="{00000000-0005-0000-0000-00004E630000}"/>
    <cellStyle name="Normal 2 4 3 2 3 3 5" xfId="9096" xr:uid="{00000000-0005-0000-0000-00004F630000}"/>
    <cellStyle name="Normal 2 4 3 2 3 3 5 2" xfId="25392" xr:uid="{00000000-0005-0000-0000-000050630000}"/>
    <cellStyle name="Normal 2 4 3 2 3 3 6" xfId="17246" xr:uid="{00000000-0005-0000-0000-000051630000}"/>
    <cellStyle name="Normal 2 4 3 2 3 4" xfId="1655" xr:uid="{00000000-0005-0000-0000-000052630000}"/>
    <cellStyle name="Normal 2 4 3 2 3 4 2" xfId="4273" xr:uid="{00000000-0005-0000-0000-000053630000}"/>
    <cellStyle name="Normal 2 4 3 2 3 4 2 2" xfId="12419" xr:uid="{00000000-0005-0000-0000-000054630000}"/>
    <cellStyle name="Normal 2 4 3 2 3 4 2 2 2" xfId="28715" xr:uid="{00000000-0005-0000-0000-000055630000}"/>
    <cellStyle name="Normal 2 4 3 2 3 4 2 3" xfId="20569" xr:uid="{00000000-0005-0000-0000-000056630000}"/>
    <cellStyle name="Normal 2 4 3 2 3 4 3" xfId="6954" xr:uid="{00000000-0005-0000-0000-000057630000}"/>
    <cellStyle name="Normal 2 4 3 2 3 4 3 2" xfId="15100" xr:uid="{00000000-0005-0000-0000-000058630000}"/>
    <cellStyle name="Normal 2 4 3 2 3 4 3 2 2" xfId="31396" xr:uid="{00000000-0005-0000-0000-000059630000}"/>
    <cellStyle name="Normal 2 4 3 2 3 4 3 3" xfId="23250" xr:uid="{00000000-0005-0000-0000-00005A630000}"/>
    <cellStyle name="Normal 2 4 3 2 3 4 4" xfId="9801" xr:uid="{00000000-0005-0000-0000-00005B630000}"/>
    <cellStyle name="Normal 2 4 3 2 3 4 4 2" xfId="26097" xr:uid="{00000000-0005-0000-0000-00005C630000}"/>
    <cellStyle name="Normal 2 4 3 2 3 4 5" xfId="17951" xr:uid="{00000000-0005-0000-0000-00005D630000}"/>
    <cellStyle name="Normal 2 4 3 2 3 5" xfId="3055" xr:uid="{00000000-0005-0000-0000-00005E630000}"/>
    <cellStyle name="Normal 2 4 3 2 3 5 2" xfId="11201" xr:uid="{00000000-0005-0000-0000-00005F630000}"/>
    <cellStyle name="Normal 2 4 3 2 3 5 2 2" xfId="27497" xr:uid="{00000000-0005-0000-0000-000060630000}"/>
    <cellStyle name="Normal 2 4 3 2 3 5 3" xfId="19351" xr:uid="{00000000-0005-0000-0000-000061630000}"/>
    <cellStyle name="Normal 2 4 3 2 3 6" xfId="5544" xr:uid="{00000000-0005-0000-0000-000062630000}"/>
    <cellStyle name="Normal 2 4 3 2 3 6 2" xfId="13690" xr:uid="{00000000-0005-0000-0000-000063630000}"/>
    <cellStyle name="Normal 2 4 3 2 3 6 2 2" xfId="29986" xr:uid="{00000000-0005-0000-0000-000064630000}"/>
    <cellStyle name="Normal 2 4 3 2 3 6 3" xfId="21840" xr:uid="{00000000-0005-0000-0000-000065630000}"/>
    <cellStyle name="Normal 2 4 3 2 3 7" xfId="8391" xr:uid="{00000000-0005-0000-0000-000066630000}"/>
    <cellStyle name="Normal 2 4 3 2 3 7 2" xfId="24687" xr:uid="{00000000-0005-0000-0000-000067630000}"/>
    <cellStyle name="Normal 2 4 3 2 3 8" xfId="16541" xr:uid="{00000000-0005-0000-0000-000068630000}"/>
    <cellStyle name="Normal 2 4 3 2 4" xfId="331" xr:uid="{00000000-0005-0000-0000-000069630000}"/>
    <cellStyle name="Normal 2 4 3 2 4 2" xfId="675" xr:uid="{00000000-0005-0000-0000-00006A630000}"/>
    <cellStyle name="Normal 2 4 3 2 4 2 2" xfId="1381" xr:uid="{00000000-0005-0000-0000-00006B630000}"/>
    <cellStyle name="Normal 2 4 3 2 4 2 2 2" xfId="2791" xr:uid="{00000000-0005-0000-0000-00006C630000}"/>
    <cellStyle name="Normal 2 4 3 2 4 2 2 2 2" xfId="5252" xr:uid="{00000000-0005-0000-0000-00006D630000}"/>
    <cellStyle name="Normal 2 4 3 2 4 2 2 2 2 2" xfId="13398" xr:uid="{00000000-0005-0000-0000-00006E630000}"/>
    <cellStyle name="Normal 2 4 3 2 4 2 2 2 2 2 2" xfId="29694" xr:uid="{00000000-0005-0000-0000-00006F630000}"/>
    <cellStyle name="Normal 2 4 3 2 4 2 2 2 2 3" xfId="21548" xr:uid="{00000000-0005-0000-0000-000070630000}"/>
    <cellStyle name="Normal 2 4 3 2 4 2 2 2 3" xfId="8090" xr:uid="{00000000-0005-0000-0000-000071630000}"/>
    <cellStyle name="Normal 2 4 3 2 4 2 2 2 3 2" xfId="16236" xr:uid="{00000000-0005-0000-0000-000072630000}"/>
    <cellStyle name="Normal 2 4 3 2 4 2 2 2 3 2 2" xfId="32532" xr:uid="{00000000-0005-0000-0000-000073630000}"/>
    <cellStyle name="Normal 2 4 3 2 4 2 2 2 3 3" xfId="24386" xr:uid="{00000000-0005-0000-0000-000074630000}"/>
    <cellStyle name="Normal 2 4 3 2 4 2 2 2 4" xfId="10937" xr:uid="{00000000-0005-0000-0000-000075630000}"/>
    <cellStyle name="Normal 2 4 3 2 4 2 2 2 4 2" xfId="27233" xr:uid="{00000000-0005-0000-0000-000076630000}"/>
    <cellStyle name="Normal 2 4 3 2 4 2 2 2 5" xfId="19087" xr:uid="{00000000-0005-0000-0000-000077630000}"/>
    <cellStyle name="Normal 2 4 3 2 4 2 2 3" xfId="4034" xr:uid="{00000000-0005-0000-0000-000078630000}"/>
    <cellStyle name="Normal 2 4 3 2 4 2 2 3 2" xfId="12180" xr:uid="{00000000-0005-0000-0000-000079630000}"/>
    <cellStyle name="Normal 2 4 3 2 4 2 2 3 2 2" xfId="28476" xr:uid="{00000000-0005-0000-0000-00007A630000}"/>
    <cellStyle name="Normal 2 4 3 2 4 2 2 3 3" xfId="20330" xr:uid="{00000000-0005-0000-0000-00007B630000}"/>
    <cellStyle name="Normal 2 4 3 2 4 2 2 4" xfId="6680" xr:uid="{00000000-0005-0000-0000-00007C630000}"/>
    <cellStyle name="Normal 2 4 3 2 4 2 2 4 2" xfId="14826" xr:uid="{00000000-0005-0000-0000-00007D630000}"/>
    <cellStyle name="Normal 2 4 3 2 4 2 2 4 2 2" xfId="31122" xr:uid="{00000000-0005-0000-0000-00007E630000}"/>
    <cellStyle name="Normal 2 4 3 2 4 2 2 4 3" xfId="22976" xr:uid="{00000000-0005-0000-0000-00007F630000}"/>
    <cellStyle name="Normal 2 4 3 2 4 2 2 5" xfId="9527" xr:uid="{00000000-0005-0000-0000-000080630000}"/>
    <cellStyle name="Normal 2 4 3 2 4 2 2 5 2" xfId="25823" xr:uid="{00000000-0005-0000-0000-000081630000}"/>
    <cellStyle name="Normal 2 4 3 2 4 2 2 6" xfId="17677" xr:uid="{00000000-0005-0000-0000-000082630000}"/>
    <cellStyle name="Normal 2 4 3 2 4 2 3" xfId="2086" xr:uid="{00000000-0005-0000-0000-000083630000}"/>
    <cellStyle name="Normal 2 4 3 2 4 2 3 2" xfId="4643" xr:uid="{00000000-0005-0000-0000-000084630000}"/>
    <cellStyle name="Normal 2 4 3 2 4 2 3 2 2" xfId="12789" xr:uid="{00000000-0005-0000-0000-000085630000}"/>
    <cellStyle name="Normal 2 4 3 2 4 2 3 2 2 2" xfId="29085" xr:uid="{00000000-0005-0000-0000-000086630000}"/>
    <cellStyle name="Normal 2 4 3 2 4 2 3 2 3" xfId="20939" xr:uid="{00000000-0005-0000-0000-000087630000}"/>
    <cellStyle name="Normal 2 4 3 2 4 2 3 3" xfId="7385" xr:uid="{00000000-0005-0000-0000-000088630000}"/>
    <cellStyle name="Normal 2 4 3 2 4 2 3 3 2" xfId="15531" xr:uid="{00000000-0005-0000-0000-000089630000}"/>
    <cellStyle name="Normal 2 4 3 2 4 2 3 3 2 2" xfId="31827" xr:uid="{00000000-0005-0000-0000-00008A630000}"/>
    <cellStyle name="Normal 2 4 3 2 4 2 3 3 3" xfId="23681" xr:uid="{00000000-0005-0000-0000-00008B630000}"/>
    <cellStyle name="Normal 2 4 3 2 4 2 3 4" xfId="10232" xr:uid="{00000000-0005-0000-0000-00008C630000}"/>
    <cellStyle name="Normal 2 4 3 2 4 2 3 4 2" xfId="26528" xr:uid="{00000000-0005-0000-0000-00008D630000}"/>
    <cellStyle name="Normal 2 4 3 2 4 2 3 5" xfId="18382" xr:uid="{00000000-0005-0000-0000-00008E630000}"/>
    <cellStyle name="Normal 2 4 3 2 4 2 4" xfId="3425" xr:uid="{00000000-0005-0000-0000-00008F630000}"/>
    <cellStyle name="Normal 2 4 3 2 4 2 4 2" xfId="11571" xr:uid="{00000000-0005-0000-0000-000090630000}"/>
    <cellStyle name="Normal 2 4 3 2 4 2 4 2 2" xfId="27867" xr:uid="{00000000-0005-0000-0000-000091630000}"/>
    <cellStyle name="Normal 2 4 3 2 4 2 4 3" xfId="19721" xr:uid="{00000000-0005-0000-0000-000092630000}"/>
    <cellStyle name="Normal 2 4 3 2 4 2 5" xfId="5975" xr:uid="{00000000-0005-0000-0000-000093630000}"/>
    <cellStyle name="Normal 2 4 3 2 4 2 5 2" xfId="14121" xr:uid="{00000000-0005-0000-0000-000094630000}"/>
    <cellStyle name="Normal 2 4 3 2 4 2 5 2 2" xfId="30417" xr:uid="{00000000-0005-0000-0000-000095630000}"/>
    <cellStyle name="Normal 2 4 3 2 4 2 5 3" xfId="22271" xr:uid="{00000000-0005-0000-0000-000096630000}"/>
    <cellStyle name="Normal 2 4 3 2 4 2 6" xfId="8822" xr:uid="{00000000-0005-0000-0000-000097630000}"/>
    <cellStyle name="Normal 2 4 3 2 4 2 6 2" xfId="25118" xr:uid="{00000000-0005-0000-0000-000098630000}"/>
    <cellStyle name="Normal 2 4 3 2 4 2 7" xfId="16972" xr:uid="{00000000-0005-0000-0000-000099630000}"/>
    <cellStyle name="Normal 2 4 3 2 4 3" xfId="1037" xr:uid="{00000000-0005-0000-0000-00009A630000}"/>
    <cellStyle name="Normal 2 4 3 2 4 3 2" xfId="2447" xr:uid="{00000000-0005-0000-0000-00009B630000}"/>
    <cellStyle name="Normal 2 4 3 2 4 3 2 2" xfId="4956" xr:uid="{00000000-0005-0000-0000-00009C630000}"/>
    <cellStyle name="Normal 2 4 3 2 4 3 2 2 2" xfId="13102" xr:uid="{00000000-0005-0000-0000-00009D630000}"/>
    <cellStyle name="Normal 2 4 3 2 4 3 2 2 2 2" xfId="29398" xr:uid="{00000000-0005-0000-0000-00009E630000}"/>
    <cellStyle name="Normal 2 4 3 2 4 3 2 2 3" xfId="21252" xr:uid="{00000000-0005-0000-0000-00009F630000}"/>
    <cellStyle name="Normal 2 4 3 2 4 3 2 3" xfId="7746" xr:uid="{00000000-0005-0000-0000-0000A0630000}"/>
    <cellStyle name="Normal 2 4 3 2 4 3 2 3 2" xfId="15892" xr:uid="{00000000-0005-0000-0000-0000A1630000}"/>
    <cellStyle name="Normal 2 4 3 2 4 3 2 3 2 2" xfId="32188" xr:uid="{00000000-0005-0000-0000-0000A2630000}"/>
    <cellStyle name="Normal 2 4 3 2 4 3 2 3 3" xfId="24042" xr:uid="{00000000-0005-0000-0000-0000A3630000}"/>
    <cellStyle name="Normal 2 4 3 2 4 3 2 4" xfId="10593" xr:uid="{00000000-0005-0000-0000-0000A4630000}"/>
    <cellStyle name="Normal 2 4 3 2 4 3 2 4 2" xfId="26889" xr:uid="{00000000-0005-0000-0000-0000A5630000}"/>
    <cellStyle name="Normal 2 4 3 2 4 3 2 5" xfId="18743" xr:uid="{00000000-0005-0000-0000-0000A6630000}"/>
    <cellStyle name="Normal 2 4 3 2 4 3 3" xfId="3738" xr:uid="{00000000-0005-0000-0000-0000A7630000}"/>
    <cellStyle name="Normal 2 4 3 2 4 3 3 2" xfId="11884" xr:uid="{00000000-0005-0000-0000-0000A8630000}"/>
    <cellStyle name="Normal 2 4 3 2 4 3 3 2 2" xfId="28180" xr:uid="{00000000-0005-0000-0000-0000A9630000}"/>
    <cellStyle name="Normal 2 4 3 2 4 3 3 3" xfId="20034" xr:uid="{00000000-0005-0000-0000-0000AA630000}"/>
    <cellStyle name="Normal 2 4 3 2 4 3 4" xfId="6336" xr:uid="{00000000-0005-0000-0000-0000AB630000}"/>
    <cellStyle name="Normal 2 4 3 2 4 3 4 2" xfId="14482" xr:uid="{00000000-0005-0000-0000-0000AC630000}"/>
    <cellStyle name="Normal 2 4 3 2 4 3 4 2 2" xfId="30778" xr:uid="{00000000-0005-0000-0000-0000AD630000}"/>
    <cellStyle name="Normal 2 4 3 2 4 3 4 3" xfId="22632" xr:uid="{00000000-0005-0000-0000-0000AE630000}"/>
    <cellStyle name="Normal 2 4 3 2 4 3 5" xfId="9183" xr:uid="{00000000-0005-0000-0000-0000AF630000}"/>
    <cellStyle name="Normal 2 4 3 2 4 3 5 2" xfId="25479" xr:uid="{00000000-0005-0000-0000-0000B0630000}"/>
    <cellStyle name="Normal 2 4 3 2 4 3 6" xfId="17333" xr:uid="{00000000-0005-0000-0000-0000B1630000}"/>
    <cellStyle name="Normal 2 4 3 2 4 4" xfId="1742" xr:uid="{00000000-0005-0000-0000-0000B2630000}"/>
    <cellStyle name="Normal 2 4 3 2 4 4 2" xfId="4347" xr:uid="{00000000-0005-0000-0000-0000B3630000}"/>
    <cellStyle name="Normal 2 4 3 2 4 4 2 2" xfId="12493" xr:uid="{00000000-0005-0000-0000-0000B4630000}"/>
    <cellStyle name="Normal 2 4 3 2 4 4 2 2 2" xfId="28789" xr:uid="{00000000-0005-0000-0000-0000B5630000}"/>
    <cellStyle name="Normal 2 4 3 2 4 4 2 3" xfId="20643" xr:uid="{00000000-0005-0000-0000-0000B6630000}"/>
    <cellStyle name="Normal 2 4 3 2 4 4 3" xfId="7041" xr:uid="{00000000-0005-0000-0000-0000B7630000}"/>
    <cellStyle name="Normal 2 4 3 2 4 4 3 2" xfId="15187" xr:uid="{00000000-0005-0000-0000-0000B8630000}"/>
    <cellStyle name="Normal 2 4 3 2 4 4 3 2 2" xfId="31483" xr:uid="{00000000-0005-0000-0000-0000B9630000}"/>
    <cellStyle name="Normal 2 4 3 2 4 4 3 3" xfId="23337" xr:uid="{00000000-0005-0000-0000-0000BA630000}"/>
    <cellStyle name="Normal 2 4 3 2 4 4 4" xfId="9888" xr:uid="{00000000-0005-0000-0000-0000BB630000}"/>
    <cellStyle name="Normal 2 4 3 2 4 4 4 2" xfId="26184" xr:uid="{00000000-0005-0000-0000-0000BC630000}"/>
    <cellStyle name="Normal 2 4 3 2 4 4 5" xfId="18038" xr:uid="{00000000-0005-0000-0000-0000BD630000}"/>
    <cellStyle name="Normal 2 4 3 2 4 5" xfId="3129" xr:uid="{00000000-0005-0000-0000-0000BE630000}"/>
    <cellStyle name="Normal 2 4 3 2 4 5 2" xfId="11275" xr:uid="{00000000-0005-0000-0000-0000BF630000}"/>
    <cellStyle name="Normal 2 4 3 2 4 5 2 2" xfId="27571" xr:uid="{00000000-0005-0000-0000-0000C0630000}"/>
    <cellStyle name="Normal 2 4 3 2 4 5 3" xfId="19425" xr:uid="{00000000-0005-0000-0000-0000C1630000}"/>
    <cellStyle name="Normal 2 4 3 2 4 6" xfId="5631" xr:uid="{00000000-0005-0000-0000-0000C2630000}"/>
    <cellStyle name="Normal 2 4 3 2 4 6 2" xfId="13777" xr:uid="{00000000-0005-0000-0000-0000C3630000}"/>
    <cellStyle name="Normal 2 4 3 2 4 6 2 2" xfId="30073" xr:uid="{00000000-0005-0000-0000-0000C4630000}"/>
    <cellStyle name="Normal 2 4 3 2 4 6 3" xfId="21927" xr:uid="{00000000-0005-0000-0000-0000C5630000}"/>
    <cellStyle name="Normal 2 4 3 2 4 7" xfId="8478" xr:uid="{00000000-0005-0000-0000-0000C6630000}"/>
    <cellStyle name="Normal 2 4 3 2 4 7 2" xfId="24774" xr:uid="{00000000-0005-0000-0000-0000C7630000}"/>
    <cellStyle name="Normal 2 4 3 2 4 8" xfId="16628" xr:uid="{00000000-0005-0000-0000-0000C8630000}"/>
    <cellStyle name="Normal 2 4 3 2 5" xfId="421" xr:uid="{00000000-0005-0000-0000-0000C9630000}"/>
    <cellStyle name="Normal 2 4 3 2 5 2" xfId="1127" xr:uid="{00000000-0005-0000-0000-0000CA630000}"/>
    <cellStyle name="Normal 2 4 3 2 5 2 2" xfId="2537" xr:uid="{00000000-0005-0000-0000-0000CB630000}"/>
    <cellStyle name="Normal 2 4 3 2 5 2 2 2" xfId="5030" xr:uid="{00000000-0005-0000-0000-0000CC630000}"/>
    <cellStyle name="Normal 2 4 3 2 5 2 2 2 2" xfId="13176" xr:uid="{00000000-0005-0000-0000-0000CD630000}"/>
    <cellStyle name="Normal 2 4 3 2 5 2 2 2 2 2" xfId="29472" xr:uid="{00000000-0005-0000-0000-0000CE630000}"/>
    <cellStyle name="Normal 2 4 3 2 5 2 2 2 3" xfId="21326" xr:uid="{00000000-0005-0000-0000-0000CF630000}"/>
    <cellStyle name="Normal 2 4 3 2 5 2 2 3" xfId="7836" xr:uid="{00000000-0005-0000-0000-0000D0630000}"/>
    <cellStyle name="Normal 2 4 3 2 5 2 2 3 2" xfId="15982" xr:uid="{00000000-0005-0000-0000-0000D1630000}"/>
    <cellStyle name="Normal 2 4 3 2 5 2 2 3 2 2" xfId="32278" xr:uid="{00000000-0005-0000-0000-0000D2630000}"/>
    <cellStyle name="Normal 2 4 3 2 5 2 2 3 3" xfId="24132" xr:uid="{00000000-0005-0000-0000-0000D3630000}"/>
    <cellStyle name="Normal 2 4 3 2 5 2 2 4" xfId="10683" xr:uid="{00000000-0005-0000-0000-0000D4630000}"/>
    <cellStyle name="Normal 2 4 3 2 5 2 2 4 2" xfId="26979" xr:uid="{00000000-0005-0000-0000-0000D5630000}"/>
    <cellStyle name="Normal 2 4 3 2 5 2 2 5" xfId="18833" xr:uid="{00000000-0005-0000-0000-0000D6630000}"/>
    <cellStyle name="Normal 2 4 3 2 5 2 3" xfId="3812" xr:uid="{00000000-0005-0000-0000-0000D7630000}"/>
    <cellStyle name="Normal 2 4 3 2 5 2 3 2" xfId="11958" xr:uid="{00000000-0005-0000-0000-0000D8630000}"/>
    <cellStyle name="Normal 2 4 3 2 5 2 3 2 2" xfId="28254" xr:uid="{00000000-0005-0000-0000-0000D9630000}"/>
    <cellStyle name="Normal 2 4 3 2 5 2 3 3" xfId="20108" xr:uid="{00000000-0005-0000-0000-0000DA630000}"/>
    <cellStyle name="Normal 2 4 3 2 5 2 4" xfId="6426" xr:uid="{00000000-0005-0000-0000-0000DB630000}"/>
    <cellStyle name="Normal 2 4 3 2 5 2 4 2" xfId="14572" xr:uid="{00000000-0005-0000-0000-0000DC630000}"/>
    <cellStyle name="Normal 2 4 3 2 5 2 4 2 2" xfId="30868" xr:uid="{00000000-0005-0000-0000-0000DD630000}"/>
    <cellStyle name="Normal 2 4 3 2 5 2 4 3" xfId="22722" xr:uid="{00000000-0005-0000-0000-0000DE630000}"/>
    <cellStyle name="Normal 2 4 3 2 5 2 5" xfId="9273" xr:uid="{00000000-0005-0000-0000-0000DF630000}"/>
    <cellStyle name="Normal 2 4 3 2 5 2 5 2" xfId="25569" xr:uid="{00000000-0005-0000-0000-0000E0630000}"/>
    <cellStyle name="Normal 2 4 3 2 5 2 6" xfId="17423" xr:uid="{00000000-0005-0000-0000-0000E1630000}"/>
    <cellStyle name="Normal 2 4 3 2 5 3" xfId="1832" xr:uid="{00000000-0005-0000-0000-0000E2630000}"/>
    <cellStyle name="Normal 2 4 3 2 5 3 2" xfId="4421" xr:uid="{00000000-0005-0000-0000-0000E3630000}"/>
    <cellStyle name="Normal 2 4 3 2 5 3 2 2" xfId="12567" xr:uid="{00000000-0005-0000-0000-0000E4630000}"/>
    <cellStyle name="Normal 2 4 3 2 5 3 2 2 2" xfId="28863" xr:uid="{00000000-0005-0000-0000-0000E5630000}"/>
    <cellStyle name="Normal 2 4 3 2 5 3 2 3" xfId="20717" xr:uid="{00000000-0005-0000-0000-0000E6630000}"/>
    <cellStyle name="Normal 2 4 3 2 5 3 3" xfId="7131" xr:uid="{00000000-0005-0000-0000-0000E7630000}"/>
    <cellStyle name="Normal 2 4 3 2 5 3 3 2" xfId="15277" xr:uid="{00000000-0005-0000-0000-0000E8630000}"/>
    <cellStyle name="Normal 2 4 3 2 5 3 3 2 2" xfId="31573" xr:uid="{00000000-0005-0000-0000-0000E9630000}"/>
    <cellStyle name="Normal 2 4 3 2 5 3 3 3" xfId="23427" xr:uid="{00000000-0005-0000-0000-0000EA630000}"/>
    <cellStyle name="Normal 2 4 3 2 5 3 4" xfId="9978" xr:uid="{00000000-0005-0000-0000-0000EB630000}"/>
    <cellStyle name="Normal 2 4 3 2 5 3 4 2" xfId="26274" xr:uid="{00000000-0005-0000-0000-0000EC630000}"/>
    <cellStyle name="Normal 2 4 3 2 5 3 5" xfId="18128" xr:uid="{00000000-0005-0000-0000-0000ED630000}"/>
    <cellStyle name="Normal 2 4 3 2 5 4" xfId="3203" xr:uid="{00000000-0005-0000-0000-0000EE630000}"/>
    <cellStyle name="Normal 2 4 3 2 5 4 2" xfId="11349" xr:uid="{00000000-0005-0000-0000-0000EF630000}"/>
    <cellStyle name="Normal 2 4 3 2 5 4 2 2" xfId="27645" xr:uid="{00000000-0005-0000-0000-0000F0630000}"/>
    <cellStyle name="Normal 2 4 3 2 5 4 3" xfId="19499" xr:uid="{00000000-0005-0000-0000-0000F1630000}"/>
    <cellStyle name="Normal 2 4 3 2 5 5" xfId="5721" xr:uid="{00000000-0005-0000-0000-0000F2630000}"/>
    <cellStyle name="Normal 2 4 3 2 5 5 2" xfId="13867" xr:uid="{00000000-0005-0000-0000-0000F3630000}"/>
    <cellStyle name="Normal 2 4 3 2 5 5 2 2" xfId="30163" xr:uid="{00000000-0005-0000-0000-0000F4630000}"/>
    <cellStyle name="Normal 2 4 3 2 5 5 3" xfId="22017" xr:uid="{00000000-0005-0000-0000-0000F5630000}"/>
    <cellStyle name="Normal 2 4 3 2 5 6" xfId="8568" xr:uid="{00000000-0005-0000-0000-0000F6630000}"/>
    <cellStyle name="Normal 2 4 3 2 5 6 2" xfId="24864" xr:uid="{00000000-0005-0000-0000-0000F7630000}"/>
    <cellStyle name="Normal 2 4 3 2 5 7" xfId="16718" xr:uid="{00000000-0005-0000-0000-0000F8630000}"/>
    <cellStyle name="Normal 2 4 3 2 6" xfId="783" xr:uid="{00000000-0005-0000-0000-0000F9630000}"/>
    <cellStyle name="Normal 2 4 3 2 6 2" xfId="2193" xr:uid="{00000000-0005-0000-0000-0000FA630000}"/>
    <cellStyle name="Normal 2 4 3 2 6 2 2" xfId="4734" xr:uid="{00000000-0005-0000-0000-0000FB630000}"/>
    <cellStyle name="Normal 2 4 3 2 6 2 2 2" xfId="12880" xr:uid="{00000000-0005-0000-0000-0000FC630000}"/>
    <cellStyle name="Normal 2 4 3 2 6 2 2 2 2" xfId="29176" xr:uid="{00000000-0005-0000-0000-0000FD630000}"/>
    <cellStyle name="Normal 2 4 3 2 6 2 2 3" xfId="21030" xr:uid="{00000000-0005-0000-0000-0000FE630000}"/>
    <cellStyle name="Normal 2 4 3 2 6 2 3" xfId="7492" xr:uid="{00000000-0005-0000-0000-0000FF630000}"/>
    <cellStyle name="Normal 2 4 3 2 6 2 3 2" xfId="15638" xr:uid="{00000000-0005-0000-0000-000000640000}"/>
    <cellStyle name="Normal 2 4 3 2 6 2 3 2 2" xfId="31934" xr:uid="{00000000-0005-0000-0000-000001640000}"/>
    <cellStyle name="Normal 2 4 3 2 6 2 3 3" xfId="23788" xr:uid="{00000000-0005-0000-0000-000002640000}"/>
    <cellStyle name="Normal 2 4 3 2 6 2 4" xfId="10339" xr:uid="{00000000-0005-0000-0000-000003640000}"/>
    <cellStyle name="Normal 2 4 3 2 6 2 4 2" xfId="26635" xr:uid="{00000000-0005-0000-0000-000004640000}"/>
    <cellStyle name="Normal 2 4 3 2 6 2 5" xfId="18489" xr:uid="{00000000-0005-0000-0000-000005640000}"/>
    <cellStyle name="Normal 2 4 3 2 6 3" xfId="3516" xr:uid="{00000000-0005-0000-0000-000006640000}"/>
    <cellStyle name="Normal 2 4 3 2 6 3 2" xfId="11662" xr:uid="{00000000-0005-0000-0000-000007640000}"/>
    <cellStyle name="Normal 2 4 3 2 6 3 2 2" xfId="27958" xr:uid="{00000000-0005-0000-0000-000008640000}"/>
    <cellStyle name="Normal 2 4 3 2 6 3 3" xfId="19812" xr:uid="{00000000-0005-0000-0000-000009640000}"/>
    <cellStyle name="Normal 2 4 3 2 6 4" xfId="6082" xr:uid="{00000000-0005-0000-0000-00000A640000}"/>
    <cellStyle name="Normal 2 4 3 2 6 4 2" xfId="14228" xr:uid="{00000000-0005-0000-0000-00000B640000}"/>
    <cellStyle name="Normal 2 4 3 2 6 4 2 2" xfId="30524" xr:uid="{00000000-0005-0000-0000-00000C640000}"/>
    <cellStyle name="Normal 2 4 3 2 6 4 3" xfId="22378" xr:uid="{00000000-0005-0000-0000-00000D640000}"/>
    <cellStyle name="Normal 2 4 3 2 6 5" xfId="8929" xr:uid="{00000000-0005-0000-0000-00000E640000}"/>
    <cellStyle name="Normal 2 4 3 2 6 5 2" xfId="25225" xr:uid="{00000000-0005-0000-0000-00000F640000}"/>
    <cellStyle name="Normal 2 4 3 2 6 6" xfId="17079" xr:uid="{00000000-0005-0000-0000-000010640000}"/>
    <cellStyle name="Normal 2 4 3 2 7" xfId="1488" xr:uid="{00000000-0005-0000-0000-000011640000}"/>
    <cellStyle name="Normal 2 4 3 2 7 2" xfId="4125" xr:uid="{00000000-0005-0000-0000-000012640000}"/>
    <cellStyle name="Normal 2 4 3 2 7 2 2" xfId="12271" xr:uid="{00000000-0005-0000-0000-000013640000}"/>
    <cellStyle name="Normal 2 4 3 2 7 2 2 2" xfId="28567" xr:uid="{00000000-0005-0000-0000-000014640000}"/>
    <cellStyle name="Normal 2 4 3 2 7 2 3" xfId="20421" xr:uid="{00000000-0005-0000-0000-000015640000}"/>
    <cellStyle name="Normal 2 4 3 2 7 3" xfId="6787" xr:uid="{00000000-0005-0000-0000-000016640000}"/>
    <cellStyle name="Normal 2 4 3 2 7 3 2" xfId="14933" xr:uid="{00000000-0005-0000-0000-000017640000}"/>
    <cellStyle name="Normal 2 4 3 2 7 3 2 2" xfId="31229" xr:uid="{00000000-0005-0000-0000-000018640000}"/>
    <cellStyle name="Normal 2 4 3 2 7 3 3" xfId="23083" xr:uid="{00000000-0005-0000-0000-000019640000}"/>
    <cellStyle name="Normal 2 4 3 2 7 4" xfId="9634" xr:uid="{00000000-0005-0000-0000-00001A640000}"/>
    <cellStyle name="Normal 2 4 3 2 7 4 2" xfId="25930" xr:uid="{00000000-0005-0000-0000-00001B640000}"/>
    <cellStyle name="Normal 2 4 3 2 7 5" xfId="17784" xr:uid="{00000000-0005-0000-0000-00001C640000}"/>
    <cellStyle name="Normal 2 4 3 2 8" xfId="2907" xr:uid="{00000000-0005-0000-0000-00001D640000}"/>
    <cellStyle name="Normal 2 4 3 2 8 2" xfId="11053" xr:uid="{00000000-0005-0000-0000-00001E640000}"/>
    <cellStyle name="Normal 2 4 3 2 8 2 2" xfId="27349" xr:uid="{00000000-0005-0000-0000-00001F640000}"/>
    <cellStyle name="Normal 2 4 3 2 8 3" xfId="19203" xr:uid="{00000000-0005-0000-0000-000020640000}"/>
    <cellStyle name="Normal 2 4 3 2 9" xfId="5377" xr:uid="{00000000-0005-0000-0000-000021640000}"/>
    <cellStyle name="Normal 2 4 3 2 9 2" xfId="13523" xr:uid="{00000000-0005-0000-0000-000022640000}"/>
    <cellStyle name="Normal 2 4 3 2 9 2 2" xfId="29819" xr:uid="{00000000-0005-0000-0000-000023640000}"/>
    <cellStyle name="Normal 2 4 3 2 9 3" xfId="21673" xr:uid="{00000000-0005-0000-0000-000024640000}"/>
    <cellStyle name="Normal 2 4 3 3" xfId="123" xr:uid="{00000000-0005-0000-0000-000025640000}"/>
    <cellStyle name="Normal 2 4 3 3 2" xfId="467" xr:uid="{00000000-0005-0000-0000-000026640000}"/>
    <cellStyle name="Normal 2 4 3 3 2 2" xfId="1173" xr:uid="{00000000-0005-0000-0000-000027640000}"/>
    <cellStyle name="Normal 2 4 3 3 2 2 2" xfId="2583" xr:uid="{00000000-0005-0000-0000-000028640000}"/>
    <cellStyle name="Normal 2 4 3 3 2 2 2 2" xfId="5068" xr:uid="{00000000-0005-0000-0000-000029640000}"/>
    <cellStyle name="Normal 2 4 3 3 2 2 2 2 2" xfId="13214" xr:uid="{00000000-0005-0000-0000-00002A640000}"/>
    <cellStyle name="Normal 2 4 3 3 2 2 2 2 2 2" xfId="29510" xr:uid="{00000000-0005-0000-0000-00002B640000}"/>
    <cellStyle name="Normal 2 4 3 3 2 2 2 2 3" xfId="21364" xr:uid="{00000000-0005-0000-0000-00002C640000}"/>
    <cellStyle name="Normal 2 4 3 3 2 2 2 3" xfId="7882" xr:uid="{00000000-0005-0000-0000-00002D640000}"/>
    <cellStyle name="Normal 2 4 3 3 2 2 2 3 2" xfId="16028" xr:uid="{00000000-0005-0000-0000-00002E640000}"/>
    <cellStyle name="Normal 2 4 3 3 2 2 2 3 2 2" xfId="32324" xr:uid="{00000000-0005-0000-0000-00002F640000}"/>
    <cellStyle name="Normal 2 4 3 3 2 2 2 3 3" xfId="24178" xr:uid="{00000000-0005-0000-0000-000030640000}"/>
    <cellStyle name="Normal 2 4 3 3 2 2 2 4" xfId="10729" xr:uid="{00000000-0005-0000-0000-000031640000}"/>
    <cellStyle name="Normal 2 4 3 3 2 2 2 4 2" xfId="27025" xr:uid="{00000000-0005-0000-0000-000032640000}"/>
    <cellStyle name="Normal 2 4 3 3 2 2 2 5" xfId="18879" xr:uid="{00000000-0005-0000-0000-000033640000}"/>
    <cellStyle name="Normal 2 4 3 3 2 2 3" xfId="3850" xr:uid="{00000000-0005-0000-0000-000034640000}"/>
    <cellStyle name="Normal 2 4 3 3 2 2 3 2" xfId="11996" xr:uid="{00000000-0005-0000-0000-000035640000}"/>
    <cellStyle name="Normal 2 4 3 3 2 2 3 2 2" xfId="28292" xr:uid="{00000000-0005-0000-0000-000036640000}"/>
    <cellStyle name="Normal 2 4 3 3 2 2 3 3" xfId="20146" xr:uid="{00000000-0005-0000-0000-000037640000}"/>
    <cellStyle name="Normal 2 4 3 3 2 2 4" xfId="6472" xr:uid="{00000000-0005-0000-0000-000038640000}"/>
    <cellStyle name="Normal 2 4 3 3 2 2 4 2" xfId="14618" xr:uid="{00000000-0005-0000-0000-000039640000}"/>
    <cellStyle name="Normal 2 4 3 3 2 2 4 2 2" xfId="30914" xr:uid="{00000000-0005-0000-0000-00003A640000}"/>
    <cellStyle name="Normal 2 4 3 3 2 2 4 3" xfId="22768" xr:uid="{00000000-0005-0000-0000-00003B640000}"/>
    <cellStyle name="Normal 2 4 3 3 2 2 5" xfId="9319" xr:uid="{00000000-0005-0000-0000-00003C640000}"/>
    <cellStyle name="Normal 2 4 3 3 2 2 5 2" xfId="25615" xr:uid="{00000000-0005-0000-0000-00003D640000}"/>
    <cellStyle name="Normal 2 4 3 3 2 2 6" xfId="17469" xr:uid="{00000000-0005-0000-0000-00003E640000}"/>
    <cellStyle name="Normal 2 4 3 3 2 3" xfId="1878" xr:uid="{00000000-0005-0000-0000-00003F640000}"/>
    <cellStyle name="Normal 2 4 3 3 2 3 2" xfId="4459" xr:uid="{00000000-0005-0000-0000-000040640000}"/>
    <cellStyle name="Normal 2 4 3 3 2 3 2 2" xfId="12605" xr:uid="{00000000-0005-0000-0000-000041640000}"/>
    <cellStyle name="Normal 2 4 3 3 2 3 2 2 2" xfId="28901" xr:uid="{00000000-0005-0000-0000-000042640000}"/>
    <cellStyle name="Normal 2 4 3 3 2 3 2 3" xfId="20755" xr:uid="{00000000-0005-0000-0000-000043640000}"/>
    <cellStyle name="Normal 2 4 3 3 2 3 3" xfId="7177" xr:uid="{00000000-0005-0000-0000-000044640000}"/>
    <cellStyle name="Normal 2 4 3 3 2 3 3 2" xfId="15323" xr:uid="{00000000-0005-0000-0000-000045640000}"/>
    <cellStyle name="Normal 2 4 3 3 2 3 3 2 2" xfId="31619" xr:uid="{00000000-0005-0000-0000-000046640000}"/>
    <cellStyle name="Normal 2 4 3 3 2 3 3 3" xfId="23473" xr:uid="{00000000-0005-0000-0000-000047640000}"/>
    <cellStyle name="Normal 2 4 3 3 2 3 4" xfId="10024" xr:uid="{00000000-0005-0000-0000-000048640000}"/>
    <cellStyle name="Normal 2 4 3 3 2 3 4 2" xfId="26320" xr:uid="{00000000-0005-0000-0000-000049640000}"/>
    <cellStyle name="Normal 2 4 3 3 2 3 5" xfId="18174" xr:uid="{00000000-0005-0000-0000-00004A640000}"/>
    <cellStyle name="Normal 2 4 3 3 2 4" xfId="3241" xr:uid="{00000000-0005-0000-0000-00004B640000}"/>
    <cellStyle name="Normal 2 4 3 3 2 4 2" xfId="11387" xr:uid="{00000000-0005-0000-0000-00004C640000}"/>
    <cellStyle name="Normal 2 4 3 3 2 4 2 2" xfId="27683" xr:uid="{00000000-0005-0000-0000-00004D640000}"/>
    <cellStyle name="Normal 2 4 3 3 2 4 3" xfId="19537" xr:uid="{00000000-0005-0000-0000-00004E640000}"/>
    <cellStyle name="Normal 2 4 3 3 2 5" xfId="5767" xr:uid="{00000000-0005-0000-0000-00004F640000}"/>
    <cellStyle name="Normal 2 4 3 3 2 5 2" xfId="13913" xr:uid="{00000000-0005-0000-0000-000050640000}"/>
    <cellStyle name="Normal 2 4 3 3 2 5 2 2" xfId="30209" xr:uid="{00000000-0005-0000-0000-000051640000}"/>
    <cellStyle name="Normal 2 4 3 3 2 5 3" xfId="22063" xr:uid="{00000000-0005-0000-0000-000052640000}"/>
    <cellStyle name="Normal 2 4 3 3 2 6" xfId="8614" xr:uid="{00000000-0005-0000-0000-000053640000}"/>
    <cellStyle name="Normal 2 4 3 3 2 6 2" xfId="24910" xr:uid="{00000000-0005-0000-0000-000054640000}"/>
    <cellStyle name="Normal 2 4 3 3 2 7" xfId="16764" xr:uid="{00000000-0005-0000-0000-000055640000}"/>
    <cellStyle name="Normal 2 4 3 3 3" xfId="829" xr:uid="{00000000-0005-0000-0000-000056640000}"/>
    <cellStyle name="Normal 2 4 3 3 3 2" xfId="2239" xr:uid="{00000000-0005-0000-0000-000057640000}"/>
    <cellStyle name="Normal 2 4 3 3 3 2 2" xfId="4772" xr:uid="{00000000-0005-0000-0000-000058640000}"/>
    <cellStyle name="Normal 2 4 3 3 3 2 2 2" xfId="12918" xr:uid="{00000000-0005-0000-0000-000059640000}"/>
    <cellStyle name="Normal 2 4 3 3 3 2 2 2 2" xfId="29214" xr:uid="{00000000-0005-0000-0000-00005A640000}"/>
    <cellStyle name="Normal 2 4 3 3 3 2 2 3" xfId="21068" xr:uid="{00000000-0005-0000-0000-00005B640000}"/>
    <cellStyle name="Normal 2 4 3 3 3 2 3" xfId="7538" xr:uid="{00000000-0005-0000-0000-00005C640000}"/>
    <cellStyle name="Normal 2 4 3 3 3 2 3 2" xfId="15684" xr:uid="{00000000-0005-0000-0000-00005D640000}"/>
    <cellStyle name="Normal 2 4 3 3 3 2 3 2 2" xfId="31980" xr:uid="{00000000-0005-0000-0000-00005E640000}"/>
    <cellStyle name="Normal 2 4 3 3 3 2 3 3" xfId="23834" xr:uid="{00000000-0005-0000-0000-00005F640000}"/>
    <cellStyle name="Normal 2 4 3 3 3 2 4" xfId="10385" xr:uid="{00000000-0005-0000-0000-000060640000}"/>
    <cellStyle name="Normal 2 4 3 3 3 2 4 2" xfId="26681" xr:uid="{00000000-0005-0000-0000-000061640000}"/>
    <cellStyle name="Normal 2 4 3 3 3 2 5" xfId="18535" xr:uid="{00000000-0005-0000-0000-000062640000}"/>
    <cellStyle name="Normal 2 4 3 3 3 3" xfId="3554" xr:uid="{00000000-0005-0000-0000-000063640000}"/>
    <cellStyle name="Normal 2 4 3 3 3 3 2" xfId="11700" xr:uid="{00000000-0005-0000-0000-000064640000}"/>
    <cellStyle name="Normal 2 4 3 3 3 3 2 2" xfId="27996" xr:uid="{00000000-0005-0000-0000-000065640000}"/>
    <cellStyle name="Normal 2 4 3 3 3 3 3" xfId="19850" xr:uid="{00000000-0005-0000-0000-000066640000}"/>
    <cellStyle name="Normal 2 4 3 3 3 4" xfId="6128" xr:uid="{00000000-0005-0000-0000-000067640000}"/>
    <cellStyle name="Normal 2 4 3 3 3 4 2" xfId="14274" xr:uid="{00000000-0005-0000-0000-000068640000}"/>
    <cellStyle name="Normal 2 4 3 3 3 4 2 2" xfId="30570" xr:uid="{00000000-0005-0000-0000-000069640000}"/>
    <cellStyle name="Normal 2 4 3 3 3 4 3" xfId="22424" xr:uid="{00000000-0005-0000-0000-00006A640000}"/>
    <cellStyle name="Normal 2 4 3 3 3 5" xfId="8975" xr:uid="{00000000-0005-0000-0000-00006B640000}"/>
    <cellStyle name="Normal 2 4 3 3 3 5 2" xfId="25271" xr:uid="{00000000-0005-0000-0000-00006C640000}"/>
    <cellStyle name="Normal 2 4 3 3 3 6" xfId="17125" xr:uid="{00000000-0005-0000-0000-00006D640000}"/>
    <cellStyle name="Normal 2 4 3 3 4" xfId="1534" xr:uid="{00000000-0005-0000-0000-00006E640000}"/>
    <cellStyle name="Normal 2 4 3 3 4 2" xfId="4163" xr:uid="{00000000-0005-0000-0000-00006F640000}"/>
    <cellStyle name="Normal 2 4 3 3 4 2 2" xfId="12309" xr:uid="{00000000-0005-0000-0000-000070640000}"/>
    <cellStyle name="Normal 2 4 3 3 4 2 2 2" xfId="28605" xr:uid="{00000000-0005-0000-0000-000071640000}"/>
    <cellStyle name="Normal 2 4 3 3 4 2 3" xfId="20459" xr:uid="{00000000-0005-0000-0000-000072640000}"/>
    <cellStyle name="Normal 2 4 3 3 4 3" xfId="6833" xr:uid="{00000000-0005-0000-0000-000073640000}"/>
    <cellStyle name="Normal 2 4 3 3 4 3 2" xfId="14979" xr:uid="{00000000-0005-0000-0000-000074640000}"/>
    <cellStyle name="Normal 2 4 3 3 4 3 2 2" xfId="31275" xr:uid="{00000000-0005-0000-0000-000075640000}"/>
    <cellStyle name="Normal 2 4 3 3 4 3 3" xfId="23129" xr:uid="{00000000-0005-0000-0000-000076640000}"/>
    <cellStyle name="Normal 2 4 3 3 4 4" xfId="9680" xr:uid="{00000000-0005-0000-0000-000077640000}"/>
    <cellStyle name="Normal 2 4 3 3 4 4 2" xfId="25976" xr:uid="{00000000-0005-0000-0000-000078640000}"/>
    <cellStyle name="Normal 2 4 3 3 4 5" xfId="17830" xr:uid="{00000000-0005-0000-0000-000079640000}"/>
    <cellStyle name="Normal 2 4 3 3 5" xfId="2945" xr:uid="{00000000-0005-0000-0000-00007A640000}"/>
    <cellStyle name="Normal 2 4 3 3 5 2" xfId="11091" xr:uid="{00000000-0005-0000-0000-00007B640000}"/>
    <cellStyle name="Normal 2 4 3 3 5 2 2" xfId="27387" xr:uid="{00000000-0005-0000-0000-00007C640000}"/>
    <cellStyle name="Normal 2 4 3 3 5 3" xfId="19241" xr:uid="{00000000-0005-0000-0000-00007D640000}"/>
    <cellStyle name="Normal 2 4 3 3 6" xfId="5423" xr:uid="{00000000-0005-0000-0000-00007E640000}"/>
    <cellStyle name="Normal 2 4 3 3 6 2" xfId="13569" xr:uid="{00000000-0005-0000-0000-00007F640000}"/>
    <cellStyle name="Normal 2 4 3 3 6 2 2" xfId="29865" xr:uid="{00000000-0005-0000-0000-000080640000}"/>
    <cellStyle name="Normal 2 4 3 3 6 3" xfId="21719" xr:uid="{00000000-0005-0000-0000-000081640000}"/>
    <cellStyle name="Normal 2 4 3 3 7" xfId="8270" xr:uid="{00000000-0005-0000-0000-000082640000}"/>
    <cellStyle name="Normal 2 4 3 3 7 2" xfId="24566" xr:uid="{00000000-0005-0000-0000-000083640000}"/>
    <cellStyle name="Normal 2 4 3 3 8" xfId="16420" xr:uid="{00000000-0005-0000-0000-000084640000}"/>
    <cellStyle name="Normal 2 4 3 4" xfId="208" xr:uid="{00000000-0005-0000-0000-000085640000}"/>
    <cellStyle name="Normal 2 4 3 4 2" xfId="552" xr:uid="{00000000-0005-0000-0000-000086640000}"/>
    <cellStyle name="Normal 2 4 3 4 2 2" xfId="1258" xr:uid="{00000000-0005-0000-0000-000087640000}"/>
    <cellStyle name="Normal 2 4 3 4 2 2 2" xfId="2668" xr:uid="{00000000-0005-0000-0000-000088640000}"/>
    <cellStyle name="Normal 2 4 3 4 2 2 2 2" xfId="5142" xr:uid="{00000000-0005-0000-0000-000089640000}"/>
    <cellStyle name="Normal 2 4 3 4 2 2 2 2 2" xfId="13288" xr:uid="{00000000-0005-0000-0000-00008A640000}"/>
    <cellStyle name="Normal 2 4 3 4 2 2 2 2 2 2" xfId="29584" xr:uid="{00000000-0005-0000-0000-00008B640000}"/>
    <cellStyle name="Normal 2 4 3 4 2 2 2 2 3" xfId="21438" xr:uid="{00000000-0005-0000-0000-00008C640000}"/>
    <cellStyle name="Normal 2 4 3 4 2 2 2 3" xfId="7967" xr:uid="{00000000-0005-0000-0000-00008D640000}"/>
    <cellStyle name="Normal 2 4 3 4 2 2 2 3 2" xfId="16113" xr:uid="{00000000-0005-0000-0000-00008E640000}"/>
    <cellStyle name="Normal 2 4 3 4 2 2 2 3 2 2" xfId="32409" xr:uid="{00000000-0005-0000-0000-00008F640000}"/>
    <cellStyle name="Normal 2 4 3 4 2 2 2 3 3" xfId="24263" xr:uid="{00000000-0005-0000-0000-000090640000}"/>
    <cellStyle name="Normal 2 4 3 4 2 2 2 4" xfId="10814" xr:uid="{00000000-0005-0000-0000-000091640000}"/>
    <cellStyle name="Normal 2 4 3 4 2 2 2 4 2" xfId="27110" xr:uid="{00000000-0005-0000-0000-000092640000}"/>
    <cellStyle name="Normal 2 4 3 4 2 2 2 5" xfId="18964" xr:uid="{00000000-0005-0000-0000-000093640000}"/>
    <cellStyle name="Normal 2 4 3 4 2 2 3" xfId="3924" xr:uid="{00000000-0005-0000-0000-000094640000}"/>
    <cellStyle name="Normal 2 4 3 4 2 2 3 2" xfId="12070" xr:uid="{00000000-0005-0000-0000-000095640000}"/>
    <cellStyle name="Normal 2 4 3 4 2 2 3 2 2" xfId="28366" xr:uid="{00000000-0005-0000-0000-000096640000}"/>
    <cellStyle name="Normal 2 4 3 4 2 2 3 3" xfId="20220" xr:uid="{00000000-0005-0000-0000-000097640000}"/>
    <cellStyle name="Normal 2 4 3 4 2 2 4" xfId="6557" xr:uid="{00000000-0005-0000-0000-000098640000}"/>
    <cellStyle name="Normal 2 4 3 4 2 2 4 2" xfId="14703" xr:uid="{00000000-0005-0000-0000-000099640000}"/>
    <cellStyle name="Normal 2 4 3 4 2 2 4 2 2" xfId="30999" xr:uid="{00000000-0005-0000-0000-00009A640000}"/>
    <cellStyle name="Normal 2 4 3 4 2 2 4 3" xfId="22853" xr:uid="{00000000-0005-0000-0000-00009B640000}"/>
    <cellStyle name="Normal 2 4 3 4 2 2 5" xfId="9404" xr:uid="{00000000-0005-0000-0000-00009C640000}"/>
    <cellStyle name="Normal 2 4 3 4 2 2 5 2" xfId="25700" xr:uid="{00000000-0005-0000-0000-00009D640000}"/>
    <cellStyle name="Normal 2 4 3 4 2 2 6" xfId="17554" xr:uid="{00000000-0005-0000-0000-00009E640000}"/>
    <cellStyle name="Normal 2 4 3 4 2 3" xfId="1963" xr:uid="{00000000-0005-0000-0000-00009F640000}"/>
    <cellStyle name="Normal 2 4 3 4 2 3 2" xfId="4533" xr:uid="{00000000-0005-0000-0000-0000A0640000}"/>
    <cellStyle name="Normal 2 4 3 4 2 3 2 2" xfId="12679" xr:uid="{00000000-0005-0000-0000-0000A1640000}"/>
    <cellStyle name="Normal 2 4 3 4 2 3 2 2 2" xfId="28975" xr:uid="{00000000-0005-0000-0000-0000A2640000}"/>
    <cellStyle name="Normal 2 4 3 4 2 3 2 3" xfId="20829" xr:uid="{00000000-0005-0000-0000-0000A3640000}"/>
    <cellStyle name="Normal 2 4 3 4 2 3 3" xfId="7262" xr:uid="{00000000-0005-0000-0000-0000A4640000}"/>
    <cellStyle name="Normal 2 4 3 4 2 3 3 2" xfId="15408" xr:uid="{00000000-0005-0000-0000-0000A5640000}"/>
    <cellStyle name="Normal 2 4 3 4 2 3 3 2 2" xfId="31704" xr:uid="{00000000-0005-0000-0000-0000A6640000}"/>
    <cellStyle name="Normal 2 4 3 4 2 3 3 3" xfId="23558" xr:uid="{00000000-0005-0000-0000-0000A7640000}"/>
    <cellStyle name="Normal 2 4 3 4 2 3 4" xfId="10109" xr:uid="{00000000-0005-0000-0000-0000A8640000}"/>
    <cellStyle name="Normal 2 4 3 4 2 3 4 2" xfId="26405" xr:uid="{00000000-0005-0000-0000-0000A9640000}"/>
    <cellStyle name="Normal 2 4 3 4 2 3 5" xfId="18259" xr:uid="{00000000-0005-0000-0000-0000AA640000}"/>
    <cellStyle name="Normal 2 4 3 4 2 4" xfId="3315" xr:uid="{00000000-0005-0000-0000-0000AB640000}"/>
    <cellStyle name="Normal 2 4 3 4 2 4 2" xfId="11461" xr:uid="{00000000-0005-0000-0000-0000AC640000}"/>
    <cellStyle name="Normal 2 4 3 4 2 4 2 2" xfId="27757" xr:uid="{00000000-0005-0000-0000-0000AD640000}"/>
    <cellStyle name="Normal 2 4 3 4 2 4 3" xfId="19611" xr:uid="{00000000-0005-0000-0000-0000AE640000}"/>
    <cellStyle name="Normal 2 4 3 4 2 5" xfId="5852" xr:uid="{00000000-0005-0000-0000-0000AF640000}"/>
    <cellStyle name="Normal 2 4 3 4 2 5 2" xfId="13998" xr:uid="{00000000-0005-0000-0000-0000B0640000}"/>
    <cellStyle name="Normal 2 4 3 4 2 5 2 2" xfId="30294" xr:uid="{00000000-0005-0000-0000-0000B1640000}"/>
    <cellStyle name="Normal 2 4 3 4 2 5 3" xfId="22148" xr:uid="{00000000-0005-0000-0000-0000B2640000}"/>
    <cellStyle name="Normal 2 4 3 4 2 6" xfId="8699" xr:uid="{00000000-0005-0000-0000-0000B3640000}"/>
    <cellStyle name="Normal 2 4 3 4 2 6 2" xfId="24995" xr:uid="{00000000-0005-0000-0000-0000B4640000}"/>
    <cellStyle name="Normal 2 4 3 4 2 7" xfId="16849" xr:uid="{00000000-0005-0000-0000-0000B5640000}"/>
    <cellStyle name="Normal 2 4 3 4 3" xfId="914" xr:uid="{00000000-0005-0000-0000-0000B6640000}"/>
    <cellStyle name="Normal 2 4 3 4 3 2" xfId="2324" xr:uid="{00000000-0005-0000-0000-0000B7640000}"/>
    <cellStyle name="Normal 2 4 3 4 3 2 2" xfId="4846" xr:uid="{00000000-0005-0000-0000-0000B8640000}"/>
    <cellStyle name="Normal 2 4 3 4 3 2 2 2" xfId="12992" xr:uid="{00000000-0005-0000-0000-0000B9640000}"/>
    <cellStyle name="Normal 2 4 3 4 3 2 2 2 2" xfId="29288" xr:uid="{00000000-0005-0000-0000-0000BA640000}"/>
    <cellStyle name="Normal 2 4 3 4 3 2 2 3" xfId="21142" xr:uid="{00000000-0005-0000-0000-0000BB640000}"/>
    <cellStyle name="Normal 2 4 3 4 3 2 3" xfId="7623" xr:uid="{00000000-0005-0000-0000-0000BC640000}"/>
    <cellStyle name="Normal 2 4 3 4 3 2 3 2" xfId="15769" xr:uid="{00000000-0005-0000-0000-0000BD640000}"/>
    <cellStyle name="Normal 2 4 3 4 3 2 3 2 2" xfId="32065" xr:uid="{00000000-0005-0000-0000-0000BE640000}"/>
    <cellStyle name="Normal 2 4 3 4 3 2 3 3" xfId="23919" xr:uid="{00000000-0005-0000-0000-0000BF640000}"/>
    <cellStyle name="Normal 2 4 3 4 3 2 4" xfId="10470" xr:uid="{00000000-0005-0000-0000-0000C0640000}"/>
    <cellStyle name="Normal 2 4 3 4 3 2 4 2" xfId="26766" xr:uid="{00000000-0005-0000-0000-0000C1640000}"/>
    <cellStyle name="Normal 2 4 3 4 3 2 5" xfId="18620" xr:uid="{00000000-0005-0000-0000-0000C2640000}"/>
    <cellStyle name="Normal 2 4 3 4 3 3" xfId="3628" xr:uid="{00000000-0005-0000-0000-0000C3640000}"/>
    <cellStyle name="Normal 2 4 3 4 3 3 2" xfId="11774" xr:uid="{00000000-0005-0000-0000-0000C4640000}"/>
    <cellStyle name="Normal 2 4 3 4 3 3 2 2" xfId="28070" xr:uid="{00000000-0005-0000-0000-0000C5640000}"/>
    <cellStyle name="Normal 2 4 3 4 3 3 3" xfId="19924" xr:uid="{00000000-0005-0000-0000-0000C6640000}"/>
    <cellStyle name="Normal 2 4 3 4 3 4" xfId="6213" xr:uid="{00000000-0005-0000-0000-0000C7640000}"/>
    <cellStyle name="Normal 2 4 3 4 3 4 2" xfId="14359" xr:uid="{00000000-0005-0000-0000-0000C8640000}"/>
    <cellStyle name="Normal 2 4 3 4 3 4 2 2" xfId="30655" xr:uid="{00000000-0005-0000-0000-0000C9640000}"/>
    <cellStyle name="Normal 2 4 3 4 3 4 3" xfId="22509" xr:uid="{00000000-0005-0000-0000-0000CA640000}"/>
    <cellStyle name="Normal 2 4 3 4 3 5" xfId="9060" xr:uid="{00000000-0005-0000-0000-0000CB640000}"/>
    <cellStyle name="Normal 2 4 3 4 3 5 2" xfId="25356" xr:uid="{00000000-0005-0000-0000-0000CC640000}"/>
    <cellStyle name="Normal 2 4 3 4 3 6" xfId="17210" xr:uid="{00000000-0005-0000-0000-0000CD640000}"/>
    <cellStyle name="Normal 2 4 3 4 4" xfId="1619" xr:uid="{00000000-0005-0000-0000-0000CE640000}"/>
    <cellStyle name="Normal 2 4 3 4 4 2" xfId="4237" xr:uid="{00000000-0005-0000-0000-0000CF640000}"/>
    <cellStyle name="Normal 2 4 3 4 4 2 2" xfId="12383" xr:uid="{00000000-0005-0000-0000-0000D0640000}"/>
    <cellStyle name="Normal 2 4 3 4 4 2 2 2" xfId="28679" xr:uid="{00000000-0005-0000-0000-0000D1640000}"/>
    <cellStyle name="Normal 2 4 3 4 4 2 3" xfId="20533" xr:uid="{00000000-0005-0000-0000-0000D2640000}"/>
    <cellStyle name="Normal 2 4 3 4 4 3" xfId="6918" xr:uid="{00000000-0005-0000-0000-0000D3640000}"/>
    <cellStyle name="Normal 2 4 3 4 4 3 2" xfId="15064" xr:uid="{00000000-0005-0000-0000-0000D4640000}"/>
    <cellStyle name="Normal 2 4 3 4 4 3 2 2" xfId="31360" xr:uid="{00000000-0005-0000-0000-0000D5640000}"/>
    <cellStyle name="Normal 2 4 3 4 4 3 3" xfId="23214" xr:uid="{00000000-0005-0000-0000-0000D6640000}"/>
    <cellStyle name="Normal 2 4 3 4 4 4" xfId="9765" xr:uid="{00000000-0005-0000-0000-0000D7640000}"/>
    <cellStyle name="Normal 2 4 3 4 4 4 2" xfId="26061" xr:uid="{00000000-0005-0000-0000-0000D8640000}"/>
    <cellStyle name="Normal 2 4 3 4 4 5" xfId="17915" xr:uid="{00000000-0005-0000-0000-0000D9640000}"/>
    <cellStyle name="Normal 2 4 3 4 5" xfId="3019" xr:uid="{00000000-0005-0000-0000-0000DA640000}"/>
    <cellStyle name="Normal 2 4 3 4 5 2" xfId="11165" xr:uid="{00000000-0005-0000-0000-0000DB640000}"/>
    <cellStyle name="Normal 2 4 3 4 5 2 2" xfId="27461" xr:uid="{00000000-0005-0000-0000-0000DC640000}"/>
    <cellStyle name="Normal 2 4 3 4 5 3" xfId="19315" xr:uid="{00000000-0005-0000-0000-0000DD640000}"/>
    <cellStyle name="Normal 2 4 3 4 6" xfId="5508" xr:uid="{00000000-0005-0000-0000-0000DE640000}"/>
    <cellStyle name="Normal 2 4 3 4 6 2" xfId="13654" xr:uid="{00000000-0005-0000-0000-0000DF640000}"/>
    <cellStyle name="Normal 2 4 3 4 6 2 2" xfId="29950" xr:uid="{00000000-0005-0000-0000-0000E0640000}"/>
    <cellStyle name="Normal 2 4 3 4 6 3" xfId="21804" xr:uid="{00000000-0005-0000-0000-0000E1640000}"/>
    <cellStyle name="Normal 2 4 3 4 7" xfId="8355" xr:uid="{00000000-0005-0000-0000-0000E2640000}"/>
    <cellStyle name="Normal 2 4 3 4 7 2" xfId="24651" xr:uid="{00000000-0005-0000-0000-0000E3640000}"/>
    <cellStyle name="Normal 2 4 3 4 8" xfId="16505" xr:uid="{00000000-0005-0000-0000-0000E4640000}"/>
    <cellStyle name="Normal 2 4 3 5" xfId="287" xr:uid="{00000000-0005-0000-0000-0000E5640000}"/>
    <cellStyle name="Normal 2 4 3 5 2" xfId="631" xr:uid="{00000000-0005-0000-0000-0000E6640000}"/>
    <cellStyle name="Normal 2 4 3 5 2 2" xfId="1337" xr:uid="{00000000-0005-0000-0000-0000E7640000}"/>
    <cellStyle name="Normal 2 4 3 5 2 2 2" xfId="2747" xr:uid="{00000000-0005-0000-0000-0000E8640000}"/>
    <cellStyle name="Normal 2 4 3 5 2 2 2 2" xfId="5216" xr:uid="{00000000-0005-0000-0000-0000E9640000}"/>
    <cellStyle name="Normal 2 4 3 5 2 2 2 2 2" xfId="13362" xr:uid="{00000000-0005-0000-0000-0000EA640000}"/>
    <cellStyle name="Normal 2 4 3 5 2 2 2 2 2 2" xfId="29658" xr:uid="{00000000-0005-0000-0000-0000EB640000}"/>
    <cellStyle name="Normal 2 4 3 5 2 2 2 2 3" xfId="21512" xr:uid="{00000000-0005-0000-0000-0000EC640000}"/>
    <cellStyle name="Normal 2 4 3 5 2 2 2 3" xfId="8046" xr:uid="{00000000-0005-0000-0000-0000ED640000}"/>
    <cellStyle name="Normal 2 4 3 5 2 2 2 3 2" xfId="16192" xr:uid="{00000000-0005-0000-0000-0000EE640000}"/>
    <cellStyle name="Normal 2 4 3 5 2 2 2 3 2 2" xfId="32488" xr:uid="{00000000-0005-0000-0000-0000EF640000}"/>
    <cellStyle name="Normal 2 4 3 5 2 2 2 3 3" xfId="24342" xr:uid="{00000000-0005-0000-0000-0000F0640000}"/>
    <cellStyle name="Normal 2 4 3 5 2 2 2 4" xfId="10893" xr:uid="{00000000-0005-0000-0000-0000F1640000}"/>
    <cellStyle name="Normal 2 4 3 5 2 2 2 4 2" xfId="27189" xr:uid="{00000000-0005-0000-0000-0000F2640000}"/>
    <cellStyle name="Normal 2 4 3 5 2 2 2 5" xfId="19043" xr:uid="{00000000-0005-0000-0000-0000F3640000}"/>
    <cellStyle name="Normal 2 4 3 5 2 2 3" xfId="3998" xr:uid="{00000000-0005-0000-0000-0000F4640000}"/>
    <cellStyle name="Normal 2 4 3 5 2 2 3 2" xfId="12144" xr:uid="{00000000-0005-0000-0000-0000F5640000}"/>
    <cellStyle name="Normal 2 4 3 5 2 2 3 2 2" xfId="28440" xr:uid="{00000000-0005-0000-0000-0000F6640000}"/>
    <cellStyle name="Normal 2 4 3 5 2 2 3 3" xfId="20294" xr:uid="{00000000-0005-0000-0000-0000F7640000}"/>
    <cellStyle name="Normal 2 4 3 5 2 2 4" xfId="6636" xr:uid="{00000000-0005-0000-0000-0000F8640000}"/>
    <cellStyle name="Normal 2 4 3 5 2 2 4 2" xfId="14782" xr:uid="{00000000-0005-0000-0000-0000F9640000}"/>
    <cellStyle name="Normal 2 4 3 5 2 2 4 2 2" xfId="31078" xr:uid="{00000000-0005-0000-0000-0000FA640000}"/>
    <cellStyle name="Normal 2 4 3 5 2 2 4 3" xfId="22932" xr:uid="{00000000-0005-0000-0000-0000FB640000}"/>
    <cellStyle name="Normal 2 4 3 5 2 2 5" xfId="9483" xr:uid="{00000000-0005-0000-0000-0000FC640000}"/>
    <cellStyle name="Normal 2 4 3 5 2 2 5 2" xfId="25779" xr:uid="{00000000-0005-0000-0000-0000FD640000}"/>
    <cellStyle name="Normal 2 4 3 5 2 2 6" xfId="17633" xr:uid="{00000000-0005-0000-0000-0000FE640000}"/>
    <cellStyle name="Normal 2 4 3 5 2 3" xfId="2042" xr:uid="{00000000-0005-0000-0000-0000FF640000}"/>
    <cellStyle name="Normal 2 4 3 5 2 3 2" xfId="4607" xr:uid="{00000000-0005-0000-0000-000000650000}"/>
    <cellStyle name="Normal 2 4 3 5 2 3 2 2" xfId="12753" xr:uid="{00000000-0005-0000-0000-000001650000}"/>
    <cellStyle name="Normal 2 4 3 5 2 3 2 2 2" xfId="29049" xr:uid="{00000000-0005-0000-0000-000002650000}"/>
    <cellStyle name="Normal 2 4 3 5 2 3 2 3" xfId="20903" xr:uid="{00000000-0005-0000-0000-000003650000}"/>
    <cellStyle name="Normal 2 4 3 5 2 3 3" xfId="7341" xr:uid="{00000000-0005-0000-0000-000004650000}"/>
    <cellStyle name="Normal 2 4 3 5 2 3 3 2" xfId="15487" xr:uid="{00000000-0005-0000-0000-000005650000}"/>
    <cellStyle name="Normal 2 4 3 5 2 3 3 2 2" xfId="31783" xr:uid="{00000000-0005-0000-0000-000006650000}"/>
    <cellStyle name="Normal 2 4 3 5 2 3 3 3" xfId="23637" xr:uid="{00000000-0005-0000-0000-000007650000}"/>
    <cellStyle name="Normal 2 4 3 5 2 3 4" xfId="10188" xr:uid="{00000000-0005-0000-0000-000008650000}"/>
    <cellStyle name="Normal 2 4 3 5 2 3 4 2" xfId="26484" xr:uid="{00000000-0005-0000-0000-000009650000}"/>
    <cellStyle name="Normal 2 4 3 5 2 3 5" xfId="18338" xr:uid="{00000000-0005-0000-0000-00000A650000}"/>
    <cellStyle name="Normal 2 4 3 5 2 4" xfId="3389" xr:uid="{00000000-0005-0000-0000-00000B650000}"/>
    <cellStyle name="Normal 2 4 3 5 2 4 2" xfId="11535" xr:uid="{00000000-0005-0000-0000-00000C650000}"/>
    <cellStyle name="Normal 2 4 3 5 2 4 2 2" xfId="27831" xr:uid="{00000000-0005-0000-0000-00000D650000}"/>
    <cellStyle name="Normal 2 4 3 5 2 4 3" xfId="19685" xr:uid="{00000000-0005-0000-0000-00000E650000}"/>
    <cellStyle name="Normal 2 4 3 5 2 5" xfId="5931" xr:uid="{00000000-0005-0000-0000-00000F650000}"/>
    <cellStyle name="Normal 2 4 3 5 2 5 2" xfId="14077" xr:uid="{00000000-0005-0000-0000-000010650000}"/>
    <cellStyle name="Normal 2 4 3 5 2 5 2 2" xfId="30373" xr:uid="{00000000-0005-0000-0000-000011650000}"/>
    <cellStyle name="Normal 2 4 3 5 2 5 3" xfId="22227" xr:uid="{00000000-0005-0000-0000-000012650000}"/>
    <cellStyle name="Normal 2 4 3 5 2 6" xfId="8778" xr:uid="{00000000-0005-0000-0000-000013650000}"/>
    <cellStyle name="Normal 2 4 3 5 2 6 2" xfId="25074" xr:uid="{00000000-0005-0000-0000-000014650000}"/>
    <cellStyle name="Normal 2 4 3 5 2 7" xfId="16928" xr:uid="{00000000-0005-0000-0000-000015650000}"/>
    <cellStyle name="Normal 2 4 3 5 3" xfId="993" xr:uid="{00000000-0005-0000-0000-000016650000}"/>
    <cellStyle name="Normal 2 4 3 5 3 2" xfId="2403" xr:uid="{00000000-0005-0000-0000-000017650000}"/>
    <cellStyle name="Normal 2 4 3 5 3 2 2" xfId="4920" xr:uid="{00000000-0005-0000-0000-000018650000}"/>
    <cellStyle name="Normal 2 4 3 5 3 2 2 2" xfId="13066" xr:uid="{00000000-0005-0000-0000-000019650000}"/>
    <cellStyle name="Normal 2 4 3 5 3 2 2 2 2" xfId="29362" xr:uid="{00000000-0005-0000-0000-00001A650000}"/>
    <cellStyle name="Normal 2 4 3 5 3 2 2 3" xfId="21216" xr:uid="{00000000-0005-0000-0000-00001B650000}"/>
    <cellStyle name="Normal 2 4 3 5 3 2 3" xfId="7702" xr:uid="{00000000-0005-0000-0000-00001C650000}"/>
    <cellStyle name="Normal 2 4 3 5 3 2 3 2" xfId="15848" xr:uid="{00000000-0005-0000-0000-00001D650000}"/>
    <cellStyle name="Normal 2 4 3 5 3 2 3 2 2" xfId="32144" xr:uid="{00000000-0005-0000-0000-00001E650000}"/>
    <cellStyle name="Normal 2 4 3 5 3 2 3 3" xfId="23998" xr:uid="{00000000-0005-0000-0000-00001F650000}"/>
    <cellStyle name="Normal 2 4 3 5 3 2 4" xfId="10549" xr:uid="{00000000-0005-0000-0000-000020650000}"/>
    <cellStyle name="Normal 2 4 3 5 3 2 4 2" xfId="26845" xr:uid="{00000000-0005-0000-0000-000021650000}"/>
    <cellStyle name="Normal 2 4 3 5 3 2 5" xfId="18699" xr:uid="{00000000-0005-0000-0000-000022650000}"/>
    <cellStyle name="Normal 2 4 3 5 3 3" xfId="3702" xr:uid="{00000000-0005-0000-0000-000023650000}"/>
    <cellStyle name="Normal 2 4 3 5 3 3 2" xfId="11848" xr:uid="{00000000-0005-0000-0000-000024650000}"/>
    <cellStyle name="Normal 2 4 3 5 3 3 2 2" xfId="28144" xr:uid="{00000000-0005-0000-0000-000025650000}"/>
    <cellStyle name="Normal 2 4 3 5 3 3 3" xfId="19998" xr:uid="{00000000-0005-0000-0000-000026650000}"/>
    <cellStyle name="Normal 2 4 3 5 3 4" xfId="6292" xr:uid="{00000000-0005-0000-0000-000027650000}"/>
    <cellStyle name="Normal 2 4 3 5 3 4 2" xfId="14438" xr:uid="{00000000-0005-0000-0000-000028650000}"/>
    <cellStyle name="Normal 2 4 3 5 3 4 2 2" xfId="30734" xr:uid="{00000000-0005-0000-0000-000029650000}"/>
    <cellStyle name="Normal 2 4 3 5 3 4 3" xfId="22588" xr:uid="{00000000-0005-0000-0000-00002A650000}"/>
    <cellStyle name="Normal 2 4 3 5 3 5" xfId="9139" xr:uid="{00000000-0005-0000-0000-00002B650000}"/>
    <cellStyle name="Normal 2 4 3 5 3 5 2" xfId="25435" xr:uid="{00000000-0005-0000-0000-00002C650000}"/>
    <cellStyle name="Normal 2 4 3 5 3 6" xfId="17289" xr:uid="{00000000-0005-0000-0000-00002D650000}"/>
    <cellStyle name="Normal 2 4 3 5 4" xfId="1698" xr:uid="{00000000-0005-0000-0000-00002E650000}"/>
    <cellStyle name="Normal 2 4 3 5 4 2" xfId="4311" xr:uid="{00000000-0005-0000-0000-00002F650000}"/>
    <cellStyle name="Normal 2 4 3 5 4 2 2" xfId="12457" xr:uid="{00000000-0005-0000-0000-000030650000}"/>
    <cellStyle name="Normal 2 4 3 5 4 2 2 2" xfId="28753" xr:uid="{00000000-0005-0000-0000-000031650000}"/>
    <cellStyle name="Normal 2 4 3 5 4 2 3" xfId="20607" xr:uid="{00000000-0005-0000-0000-000032650000}"/>
    <cellStyle name="Normal 2 4 3 5 4 3" xfId="6997" xr:uid="{00000000-0005-0000-0000-000033650000}"/>
    <cellStyle name="Normal 2 4 3 5 4 3 2" xfId="15143" xr:uid="{00000000-0005-0000-0000-000034650000}"/>
    <cellStyle name="Normal 2 4 3 5 4 3 2 2" xfId="31439" xr:uid="{00000000-0005-0000-0000-000035650000}"/>
    <cellStyle name="Normal 2 4 3 5 4 3 3" xfId="23293" xr:uid="{00000000-0005-0000-0000-000036650000}"/>
    <cellStyle name="Normal 2 4 3 5 4 4" xfId="9844" xr:uid="{00000000-0005-0000-0000-000037650000}"/>
    <cellStyle name="Normal 2 4 3 5 4 4 2" xfId="26140" xr:uid="{00000000-0005-0000-0000-000038650000}"/>
    <cellStyle name="Normal 2 4 3 5 4 5" xfId="17994" xr:uid="{00000000-0005-0000-0000-000039650000}"/>
    <cellStyle name="Normal 2 4 3 5 5" xfId="3093" xr:uid="{00000000-0005-0000-0000-00003A650000}"/>
    <cellStyle name="Normal 2 4 3 5 5 2" xfId="11239" xr:uid="{00000000-0005-0000-0000-00003B650000}"/>
    <cellStyle name="Normal 2 4 3 5 5 2 2" xfId="27535" xr:uid="{00000000-0005-0000-0000-00003C650000}"/>
    <cellStyle name="Normal 2 4 3 5 5 3" xfId="19389" xr:uid="{00000000-0005-0000-0000-00003D650000}"/>
    <cellStyle name="Normal 2 4 3 5 6" xfId="5587" xr:uid="{00000000-0005-0000-0000-00003E650000}"/>
    <cellStyle name="Normal 2 4 3 5 6 2" xfId="13733" xr:uid="{00000000-0005-0000-0000-00003F650000}"/>
    <cellStyle name="Normal 2 4 3 5 6 2 2" xfId="30029" xr:uid="{00000000-0005-0000-0000-000040650000}"/>
    <cellStyle name="Normal 2 4 3 5 6 3" xfId="21883" xr:uid="{00000000-0005-0000-0000-000041650000}"/>
    <cellStyle name="Normal 2 4 3 5 7" xfId="8434" xr:uid="{00000000-0005-0000-0000-000042650000}"/>
    <cellStyle name="Normal 2 4 3 5 7 2" xfId="24730" xr:uid="{00000000-0005-0000-0000-000043650000}"/>
    <cellStyle name="Normal 2 4 3 5 8" xfId="16584" xr:uid="{00000000-0005-0000-0000-000044650000}"/>
    <cellStyle name="Normal 2 4 3 6" xfId="377" xr:uid="{00000000-0005-0000-0000-000045650000}"/>
    <cellStyle name="Normal 2 4 3 6 2" xfId="1083" xr:uid="{00000000-0005-0000-0000-000046650000}"/>
    <cellStyle name="Normal 2 4 3 6 2 2" xfId="2493" xr:uid="{00000000-0005-0000-0000-000047650000}"/>
    <cellStyle name="Normal 2 4 3 6 2 2 2" xfId="4994" xr:uid="{00000000-0005-0000-0000-000048650000}"/>
    <cellStyle name="Normal 2 4 3 6 2 2 2 2" xfId="13140" xr:uid="{00000000-0005-0000-0000-000049650000}"/>
    <cellStyle name="Normal 2 4 3 6 2 2 2 2 2" xfId="29436" xr:uid="{00000000-0005-0000-0000-00004A650000}"/>
    <cellStyle name="Normal 2 4 3 6 2 2 2 3" xfId="21290" xr:uid="{00000000-0005-0000-0000-00004B650000}"/>
    <cellStyle name="Normal 2 4 3 6 2 2 3" xfId="7792" xr:uid="{00000000-0005-0000-0000-00004C650000}"/>
    <cellStyle name="Normal 2 4 3 6 2 2 3 2" xfId="15938" xr:uid="{00000000-0005-0000-0000-00004D650000}"/>
    <cellStyle name="Normal 2 4 3 6 2 2 3 2 2" xfId="32234" xr:uid="{00000000-0005-0000-0000-00004E650000}"/>
    <cellStyle name="Normal 2 4 3 6 2 2 3 3" xfId="24088" xr:uid="{00000000-0005-0000-0000-00004F650000}"/>
    <cellStyle name="Normal 2 4 3 6 2 2 4" xfId="10639" xr:uid="{00000000-0005-0000-0000-000050650000}"/>
    <cellStyle name="Normal 2 4 3 6 2 2 4 2" xfId="26935" xr:uid="{00000000-0005-0000-0000-000051650000}"/>
    <cellStyle name="Normal 2 4 3 6 2 2 5" xfId="18789" xr:uid="{00000000-0005-0000-0000-000052650000}"/>
    <cellStyle name="Normal 2 4 3 6 2 3" xfId="3776" xr:uid="{00000000-0005-0000-0000-000053650000}"/>
    <cellStyle name="Normal 2 4 3 6 2 3 2" xfId="11922" xr:uid="{00000000-0005-0000-0000-000054650000}"/>
    <cellStyle name="Normal 2 4 3 6 2 3 2 2" xfId="28218" xr:uid="{00000000-0005-0000-0000-000055650000}"/>
    <cellStyle name="Normal 2 4 3 6 2 3 3" xfId="20072" xr:uid="{00000000-0005-0000-0000-000056650000}"/>
    <cellStyle name="Normal 2 4 3 6 2 4" xfId="6382" xr:uid="{00000000-0005-0000-0000-000057650000}"/>
    <cellStyle name="Normal 2 4 3 6 2 4 2" xfId="14528" xr:uid="{00000000-0005-0000-0000-000058650000}"/>
    <cellStyle name="Normal 2 4 3 6 2 4 2 2" xfId="30824" xr:uid="{00000000-0005-0000-0000-000059650000}"/>
    <cellStyle name="Normal 2 4 3 6 2 4 3" xfId="22678" xr:uid="{00000000-0005-0000-0000-00005A650000}"/>
    <cellStyle name="Normal 2 4 3 6 2 5" xfId="9229" xr:uid="{00000000-0005-0000-0000-00005B650000}"/>
    <cellStyle name="Normal 2 4 3 6 2 5 2" xfId="25525" xr:uid="{00000000-0005-0000-0000-00005C650000}"/>
    <cellStyle name="Normal 2 4 3 6 2 6" xfId="17379" xr:uid="{00000000-0005-0000-0000-00005D650000}"/>
    <cellStyle name="Normal 2 4 3 6 3" xfId="1788" xr:uid="{00000000-0005-0000-0000-00005E650000}"/>
    <cellStyle name="Normal 2 4 3 6 3 2" xfId="4385" xr:uid="{00000000-0005-0000-0000-00005F650000}"/>
    <cellStyle name="Normal 2 4 3 6 3 2 2" xfId="12531" xr:uid="{00000000-0005-0000-0000-000060650000}"/>
    <cellStyle name="Normal 2 4 3 6 3 2 2 2" xfId="28827" xr:uid="{00000000-0005-0000-0000-000061650000}"/>
    <cellStyle name="Normal 2 4 3 6 3 2 3" xfId="20681" xr:uid="{00000000-0005-0000-0000-000062650000}"/>
    <cellStyle name="Normal 2 4 3 6 3 3" xfId="7087" xr:uid="{00000000-0005-0000-0000-000063650000}"/>
    <cellStyle name="Normal 2 4 3 6 3 3 2" xfId="15233" xr:uid="{00000000-0005-0000-0000-000064650000}"/>
    <cellStyle name="Normal 2 4 3 6 3 3 2 2" xfId="31529" xr:uid="{00000000-0005-0000-0000-000065650000}"/>
    <cellStyle name="Normal 2 4 3 6 3 3 3" xfId="23383" xr:uid="{00000000-0005-0000-0000-000066650000}"/>
    <cellStyle name="Normal 2 4 3 6 3 4" xfId="9934" xr:uid="{00000000-0005-0000-0000-000067650000}"/>
    <cellStyle name="Normal 2 4 3 6 3 4 2" xfId="26230" xr:uid="{00000000-0005-0000-0000-000068650000}"/>
    <cellStyle name="Normal 2 4 3 6 3 5" xfId="18084" xr:uid="{00000000-0005-0000-0000-000069650000}"/>
    <cellStyle name="Normal 2 4 3 6 4" xfId="3167" xr:uid="{00000000-0005-0000-0000-00006A650000}"/>
    <cellStyle name="Normal 2 4 3 6 4 2" xfId="11313" xr:uid="{00000000-0005-0000-0000-00006B650000}"/>
    <cellStyle name="Normal 2 4 3 6 4 2 2" xfId="27609" xr:uid="{00000000-0005-0000-0000-00006C650000}"/>
    <cellStyle name="Normal 2 4 3 6 4 3" xfId="19463" xr:uid="{00000000-0005-0000-0000-00006D650000}"/>
    <cellStyle name="Normal 2 4 3 6 5" xfId="5677" xr:uid="{00000000-0005-0000-0000-00006E650000}"/>
    <cellStyle name="Normal 2 4 3 6 5 2" xfId="13823" xr:uid="{00000000-0005-0000-0000-00006F650000}"/>
    <cellStyle name="Normal 2 4 3 6 5 2 2" xfId="30119" xr:uid="{00000000-0005-0000-0000-000070650000}"/>
    <cellStyle name="Normal 2 4 3 6 5 3" xfId="21973" xr:uid="{00000000-0005-0000-0000-000071650000}"/>
    <cellStyle name="Normal 2 4 3 6 6" xfId="8524" xr:uid="{00000000-0005-0000-0000-000072650000}"/>
    <cellStyle name="Normal 2 4 3 6 6 2" xfId="24820" xr:uid="{00000000-0005-0000-0000-000073650000}"/>
    <cellStyle name="Normal 2 4 3 6 7" xfId="16674" xr:uid="{00000000-0005-0000-0000-000074650000}"/>
    <cellStyle name="Normal 2 4 3 7" xfId="739" xr:uid="{00000000-0005-0000-0000-000075650000}"/>
    <cellStyle name="Normal 2 4 3 7 2" xfId="2149" xr:uid="{00000000-0005-0000-0000-000076650000}"/>
    <cellStyle name="Normal 2 4 3 7 2 2" xfId="4698" xr:uid="{00000000-0005-0000-0000-000077650000}"/>
    <cellStyle name="Normal 2 4 3 7 2 2 2" xfId="12844" xr:uid="{00000000-0005-0000-0000-000078650000}"/>
    <cellStyle name="Normal 2 4 3 7 2 2 2 2" xfId="29140" xr:uid="{00000000-0005-0000-0000-000079650000}"/>
    <cellStyle name="Normal 2 4 3 7 2 2 3" xfId="20994" xr:uid="{00000000-0005-0000-0000-00007A650000}"/>
    <cellStyle name="Normal 2 4 3 7 2 3" xfId="7448" xr:uid="{00000000-0005-0000-0000-00007B650000}"/>
    <cellStyle name="Normal 2 4 3 7 2 3 2" xfId="15594" xr:uid="{00000000-0005-0000-0000-00007C650000}"/>
    <cellStyle name="Normal 2 4 3 7 2 3 2 2" xfId="31890" xr:uid="{00000000-0005-0000-0000-00007D650000}"/>
    <cellStyle name="Normal 2 4 3 7 2 3 3" xfId="23744" xr:uid="{00000000-0005-0000-0000-00007E650000}"/>
    <cellStyle name="Normal 2 4 3 7 2 4" xfId="10295" xr:uid="{00000000-0005-0000-0000-00007F650000}"/>
    <cellStyle name="Normal 2 4 3 7 2 4 2" xfId="26591" xr:uid="{00000000-0005-0000-0000-000080650000}"/>
    <cellStyle name="Normal 2 4 3 7 2 5" xfId="18445" xr:uid="{00000000-0005-0000-0000-000081650000}"/>
    <cellStyle name="Normal 2 4 3 7 3" xfId="3480" xr:uid="{00000000-0005-0000-0000-000082650000}"/>
    <cellStyle name="Normal 2 4 3 7 3 2" xfId="11626" xr:uid="{00000000-0005-0000-0000-000083650000}"/>
    <cellStyle name="Normal 2 4 3 7 3 2 2" xfId="27922" xr:uid="{00000000-0005-0000-0000-000084650000}"/>
    <cellStyle name="Normal 2 4 3 7 3 3" xfId="19776" xr:uid="{00000000-0005-0000-0000-000085650000}"/>
    <cellStyle name="Normal 2 4 3 7 4" xfId="6038" xr:uid="{00000000-0005-0000-0000-000086650000}"/>
    <cellStyle name="Normal 2 4 3 7 4 2" xfId="14184" xr:uid="{00000000-0005-0000-0000-000087650000}"/>
    <cellStyle name="Normal 2 4 3 7 4 2 2" xfId="30480" xr:uid="{00000000-0005-0000-0000-000088650000}"/>
    <cellStyle name="Normal 2 4 3 7 4 3" xfId="22334" xr:uid="{00000000-0005-0000-0000-000089650000}"/>
    <cellStyle name="Normal 2 4 3 7 5" xfId="8885" xr:uid="{00000000-0005-0000-0000-00008A650000}"/>
    <cellStyle name="Normal 2 4 3 7 5 2" xfId="25181" xr:uid="{00000000-0005-0000-0000-00008B650000}"/>
    <cellStyle name="Normal 2 4 3 7 6" xfId="17035" xr:uid="{00000000-0005-0000-0000-00008C650000}"/>
    <cellStyle name="Normal 2 4 3 8" xfId="1444" xr:uid="{00000000-0005-0000-0000-00008D650000}"/>
    <cellStyle name="Normal 2 4 3 8 2" xfId="4089" xr:uid="{00000000-0005-0000-0000-00008E650000}"/>
    <cellStyle name="Normal 2 4 3 8 2 2" xfId="12235" xr:uid="{00000000-0005-0000-0000-00008F650000}"/>
    <cellStyle name="Normal 2 4 3 8 2 2 2" xfId="28531" xr:uid="{00000000-0005-0000-0000-000090650000}"/>
    <cellStyle name="Normal 2 4 3 8 2 3" xfId="20385" xr:uid="{00000000-0005-0000-0000-000091650000}"/>
    <cellStyle name="Normal 2 4 3 8 3" xfId="6743" xr:uid="{00000000-0005-0000-0000-000092650000}"/>
    <cellStyle name="Normal 2 4 3 8 3 2" xfId="14889" xr:uid="{00000000-0005-0000-0000-000093650000}"/>
    <cellStyle name="Normal 2 4 3 8 3 2 2" xfId="31185" xr:uid="{00000000-0005-0000-0000-000094650000}"/>
    <cellStyle name="Normal 2 4 3 8 3 3" xfId="23039" xr:uid="{00000000-0005-0000-0000-000095650000}"/>
    <cellStyle name="Normal 2 4 3 8 4" xfId="9590" xr:uid="{00000000-0005-0000-0000-000096650000}"/>
    <cellStyle name="Normal 2 4 3 8 4 2" xfId="25886" xr:uid="{00000000-0005-0000-0000-000097650000}"/>
    <cellStyle name="Normal 2 4 3 8 5" xfId="17740" xr:uid="{00000000-0005-0000-0000-000098650000}"/>
    <cellStyle name="Normal 2 4 3 9" xfId="2871" xr:uid="{00000000-0005-0000-0000-000099650000}"/>
    <cellStyle name="Normal 2 4 3 9 2" xfId="11017" xr:uid="{00000000-0005-0000-0000-00009A650000}"/>
    <cellStyle name="Normal 2 4 3 9 2 2" xfId="27313" xr:uid="{00000000-0005-0000-0000-00009B650000}"/>
    <cellStyle name="Normal 2 4 3 9 3" xfId="19167" xr:uid="{00000000-0005-0000-0000-00009C650000}"/>
    <cellStyle name="Normal 2 4 4" xfId="55" xr:uid="{00000000-0005-0000-0000-00009D650000}"/>
    <cellStyle name="Normal 2 4 4 10" xfId="8202" xr:uid="{00000000-0005-0000-0000-00009E650000}"/>
    <cellStyle name="Normal 2 4 4 10 2" xfId="24498" xr:uid="{00000000-0005-0000-0000-00009F650000}"/>
    <cellStyle name="Normal 2 4 4 11" xfId="16352" xr:uid="{00000000-0005-0000-0000-0000A0650000}"/>
    <cellStyle name="Normal 2 4 4 2" xfId="145" xr:uid="{00000000-0005-0000-0000-0000A1650000}"/>
    <cellStyle name="Normal 2 4 4 2 2" xfId="489" xr:uid="{00000000-0005-0000-0000-0000A2650000}"/>
    <cellStyle name="Normal 2 4 4 2 2 2" xfId="1195" xr:uid="{00000000-0005-0000-0000-0000A3650000}"/>
    <cellStyle name="Normal 2 4 4 2 2 2 2" xfId="2605" xr:uid="{00000000-0005-0000-0000-0000A4650000}"/>
    <cellStyle name="Normal 2 4 4 2 2 2 2 2" xfId="5086" xr:uid="{00000000-0005-0000-0000-0000A5650000}"/>
    <cellStyle name="Normal 2 4 4 2 2 2 2 2 2" xfId="13232" xr:uid="{00000000-0005-0000-0000-0000A6650000}"/>
    <cellStyle name="Normal 2 4 4 2 2 2 2 2 2 2" xfId="29528" xr:uid="{00000000-0005-0000-0000-0000A7650000}"/>
    <cellStyle name="Normal 2 4 4 2 2 2 2 2 3" xfId="21382" xr:uid="{00000000-0005-0000-0000-0000A8650000}"/>
    <cellStyle name="Normal 2 4 4 2 2 2 2 3" xfId="7904" xr:uid="{00000000-0005-0000-0000-0000A9650000}"/>
    <cellStyle name="Normal 2 4 4 2 2 2 2 3 2" xfId="16050" xr:uid="{00000000-0005-0000-0000-0000AA650000}"/>
    <cellStyle name="Normal 2 4 4 2 2 2 2 3 2 2" xfId="32346" xr:uid="{00000000-0005-0000-0000-0000AB650000}"/>
    <cellStyle name="Normal 2 4 4 2 2 2 2 3 3" xfId="24200" xr:uid="{00000000-0005-0000-0000-0000AC650000}"/>
    <cellStyle name="Normal 2 4 4 2 2 2 2 4" xfId="10751" xr:uid="{00000000-0005-0000-0000-0000AD650000}"/>
    <cellStyle name="Normal 2 4 4 2 2 2 2 4 2" xfId="27047" xr:uid="{00000000-0005-0000-0000-0000AE650000}"/>
    <cellStyle name="Normal 2 4 4 2 2 2 2 5" xfId="18901" xr:uid="{00000000-0005-0000-0000-0000AF650000}"/>
    <cellStyle name="Normal 2 4 4 2 2 2 3" xfId="3868" xr:uid="{00000000-0005-0000-0000-0000B0650000}"/>
    <cellStyle name="Normal 2 4 4 2 2 2 3 2" xfId="12014" xr:uid="{00000000-0005-0000-0000-0000B1650000}"/>
    <cellStyle name="Normal 2 4 4 2 2 2 3 2 2" xfId="28310" xr:uid="{00000000-0005-0000-0000-0000B2650000}"/>
    <cellStyle name="Normal 2 4 4 2 2 2 3 3" xfId="20164" xr:uid="{00000000-0005-0000-0000-0000B3650000}"/>
    <cellStyle name="Normal 2 4 4 2 2 2 4" xfId="6494" xr:uid="{00000000-0005-0000-0000-0000B4650000}"/>
    <cellStyle name="Normal 2 4 4 2 2 2 4 2" xfId="14640" xr:uid="{00000000-0005-0000-0000-0000B5650000}"/>
    <cellStyle name="Normal 2 4 4 2 2 2 4 2 2" xfId="30936" xr:uid="{00000000-0005-0000-0000-0000B6650000}"/>
    <cellStyle name="Normal 2 4 4 2 2 2 4 3" xfId="22790" xr:uid="{00000000-0005-0000-0000-0000B7650000}"/>
    <cellStyle name="Normal 2 4 4 2 2 2 5" xfId="9341" xr:uid="{00000000-0005-0000-0000-0000B8650000}"/>
    <cellStyle name="Normal 2 4 4 2 2 2 5 2" xfId="25637" xr:uid="{00000000-0005-0000-0000-0000B9650000}"/>
    <cellStyle name="Normal 2 4 4 2 2 2 6" xfId="17491" xr:uid="{00000000-0005-0000-0000-0000BA650000}"/>
    <cellStyle name="Normal 2 4 4 2 2 3" xfId="1900" xr:uid="{00000000-0005-0000-0000-0000BB650000}"/>
    <cellStyle name="Normal 2 4 4 2 2 3 2" xfId="4477" xr:uid="{00000000-0005-0000-0000-0000BC650000}"/>
    <cellStyle name="Normal 2 4 4 2 2 3 2 2" xfId="12623" xr:uid="{00000000-0005-0000-0000-0000BD650000}"/>
    <cellStyle name="Normal 2 4 4 2 2 3 2 2 2" xfId="28919" xr:uid="{00000000-0005-0000-0000-0000BE650000}"/>
    <cellStyle name="Normal 2 4 4 2 2 3 2 3" xfId="20773" xr:uid="{00000000-0005-0000-0000-0000BF650000}"/>
    <cellStyle name="Normal 2 4 4 2 2 3 3" xfId="7199" xr:uid="{00000000-0005-0000-0000-0000C0650000}"/>
    <cellStyle name="Normal 2 4 4 2 2 3 3 2" xfId="15345" xr:uid="{00000000-0005-0000-0000-0000C1650000}"/>
    <cellStyle name="Normal 2 4 4 2 2 3 3 2 2" xfId="31641" xr:uid="{00000000-0005-0000-0000-0000C2650000}"/>
    <cellStyle name="Normal 2 4 4 2 2 3 3 3" xfId="23495" xr:uid="{00000000-0005-0000-0000-0000C3650000}"/>
    <cellStyle name="Normal 2 4 4 2 2 3 4" xfId="10046" xr:uid="{00000000-0005-0000-0000-0000C4650000}"/>
    <cellStyle name="Normal 2 4 4 2 2 3 4 2" xfId="26342" xr:uid="{00000000-0005-0000-0000-0000C5650000}"/>
    <cellStyle name="Normal 2 4 4 2 2 3 5" xfId="18196" xr:uid="{00000000-0005-0000-0000-0000C6650000}"/>
    <cellStyle name="Normal 2 4 4 2 2 4" xfId="3259" xr:uid="{00000000-0005-0000-0000-0000C7650000}"/>
    <cellStyle name="Normal 2 4 4 2 2 4 2" xfId="11405" xr:uid="{00000000-0005-0000-0000-0000C8650000}"/>
    <cellStyle name="Normal 2 4 4 2 2 4 2 2" xfId="27701" xr:uid="{00000000-0005-0000-0000-0000C9650000}"/>
    <cellStyle name="Normal 2 4 4 2 2 4 3" xfId="19555" xr:uid="{00000000-0005-0000-0000-0000CA650000}"/>
    <cellStyle name="Normal 2 4 4 2 2 5" xfId="5789" xr:uid="{00000000-0005-0000-0000-0000CB650000}"/>
    <cellStyle name="Normal 2 4 4 2 2 5 2" xfId="13935" xr:uid="{00000000-0005-0000-0000-0000CC650000}"/>
    <cellStyle name="Normal 2 4 4 2 2 5 2 2" xfId="30231" xr:uid="{00000000-0005-0000-0000-0000CD650000}"/>
    <cellStyle name="Normal 2 4 4 2 2 5 3" xfId="22085" xr:uid="{00000000-0005-0000-0000-0000CE650000}"/>
    <cellStyle name="Normal 2 4 4 2 2 6" xfId="8636" xr:uid="{00000000-0005-0000-0000-0000CF650000}"/>
    <cellStyle name="Normal 2 4 4 2 2 6 2" xfId="24932" xr:uid="{00000000-0005-0000-0000-0000D0650000}"/>
    <cellStyle name="Normal 2 4 4 2 2 7" xfId="16786" xr:uid="{00000000-0005-0000-0000-0000D1650000}"/>
    <cellStyle name="Normal 2 4 4 2 3" xfId="851" xr:uid="{00000000-0005-0000-0000-0000D2650000}"/>
    <cellStyle name="Normal 2 4 4 2 3 2" xfId="2261" xr:uid="{00000000-0005-0000-0000-0000D3650000}"/>
    <cellStyle name="Normal 2 4 4 2 3 2 2" xfId="4790" xr:uid="{00000000-0005-0000-0000-0000D4650000}"/>
    <cellStyle name="Normal 2 4 4 2 3 2 2 2" xfId="12936" xr:uid="{00000000-0005-0000-0000-0000D5650000}"/>
    <cellStyle name="Normal 2 4 4 2 3 2 2 2 2" xfId="29232" xr:uid="{00000000-0005-0000-0000-0000D6650000}"/>
    <cellStyle name="Normal 2 4 4 2 3 2 2 3" xfId="21086" xr:uid="{00000000-0005-0000-0000-0000D7650000}"/>
    <cellStyle name="Normal 2 4 4 2 3 2 3" xfId="7560" xr:uid="{00000000-0005-0000-0000-0000D8650000}"/>
    <cellStyle name="Normal 2 4 4 2 3 2 3 2" xfId="15706" xr:uid="{00000000-0005-0000-0000-0000D9650000}"/>
    <cellStyle name="Normal 2 4 4 2 3 2 3 2 2" xfId="32002" xr:uid="{00000000-0005-0000-0000-0000DA650000}"/>
    <cellStyle name="Normal 2 4 4 2 3 2 3 3" xfId="23856" xr:uid="{00000000-0005-0000-0000-0000DB650000}"/>
    <cellStyle name="Normal 2 4 4 2 3 2 4" xfId="10407" xr:uid="{00000000-0005-0000-0000-0000DC650000}"/>
    <cellStyle name="Normal 2 4 4 2 3 2 4 2" xfId="26703" xr:uid="{00000000-0005-0000-0000-0000DD650000}"/>
    <cellStyle name="Normal 2 4 4 2 3 2 5" xfId="18557" xr:uid="{00000000-0005-0000-0000-0000DE650000}"/>
    <cellStyle name="Normal 2 4 4 2 3 3" xfId="3572" xr:uid="{00000000-0005-0000-0000-0000DF650000}"/>
    <cellStyle name="Normal 2 4 4 2 3 3 2" xfId="11718" xr:uid="{00000000-0005-0000-0000-0000E0650000}"/>
    <cellStyle name="Normal 2 4 4 2 3 3 2 2" xfId="28014" xr:uid="{00000000-0005-0000-0000-0000E1650000}"/>
    <cellStyle name="Normal 2 4 4 2 3 3 3" xfId="19868" xr:uid="{00000000-0005-0000-0000-0000E2650000}"/>
    <cellStyle name="Normal 2 4 4 2 3 4" xfId="6150" xr:uid="{00000000-0005-0000-0000-0000E3650000}"/>
    <cellStyle name="Normal 2 4 4 2 3 4 2" xfId="14296" xr:uid="{00000000-0005-0000-0000-0000E4650000}"/>
    <cellStyle name="Normal 2 4 4 2 3 4 2 2" xfId="30592" xr:uid="{00000000-0005-0000-0000-0000E5650000}"/>
    <cellStyle name="Normal 2 4 4 2 3 4 3" xfId="22446" xr:uid="{00000000-0005-0000-0000-0000E6650000}"/>
    <cellStyle name="Normal 2 4 4 2 3 5" xfId="8997" xr:uid="{00000000-0005-0000-0000-0000E7650000}"/>
    <cellStyle name="Normal 2 4 4 2 3 5 2" xfId="25293" xr:uid="{00000000-0005-0000-0000-0000E8650000}"/>
    <cellStyle name="Normal 2 4 4 2 3 6" xfId="17147" xr:uid="{00000000-0005-0000-0000-0000E9650000}"/>
    <cellStyle name="Normal 2 4 4 2 4" xfId="1556" xr:uid="{00000000-0005-0000-0000-0000EA650000}"/>
    <cellStyle name="Normal 2 4 4 2 4 2" xfId="4181" xr:uid="{00000000-0005-0000-0000-0000EB650000}"/>
    <cellStyle name="Normal 2 4 4 2 4 2 2" xfId="12327" xr:uid="{00000000-0005-0000-0000-0000EC650000}"/>
    <cellStyle name="Normal 2 4 4 2 4 2 2 2" xfId="28623" xr:uid="{00000000-0005-0000-0000-0000ED650000}"/>
    <cellStyle name="Normal 2 4 4 2 4 2 3" xfId="20477" xr:uid="{00000000-0005-0000-0000-0000EE650000}"/>
    <cellStyle name="Normal 2 4 4 2 4 3" xfId="6855" xr:uid="{00000000-0005-0000-0000-0000EF650000}"/>
    <cellStyle name="Normal 2 4 4 2 4 3 2" xfId="15001" xr:uid="{00000000-0005-0000-0000-0000F0650000}"/>
    <cellStyle name="Normal 2 4 4 2 4 3 2 2" xfId="31297" xr:uid="{00000000-0005-0000-0000-0000F1650000}"/>
    <cellStyle name="Normal 2 4 4 2 4 3 3" xfId="23151" xr:uid="{00000000-0005-0000-0000-0000F2650000}"/>
    <cellStyle name="Normal 2 4 4 2 4 4" xfId="9702" xr:uid="{00000000-0005-0000-0000-0000F3650000}"/>
    <cellStyle name="Normal 2 4 4 2 4 4 2" xfId="25998" xr:uid="{00000000-0005-0000-0000-0000F4650000}"/>
    <cellStyle name="Normal 2 4 4 2 4 5" xfId="17852" xr:uid="{00000000-0005-0000-0000-0000F5650000}"/>
    <cellStyle name="Normal 2 4 4 2 5" xfId="2963" xr:uid="{00000000-0005-0000-0000-0000F6650000}"/>
    <cellStyle name="Normal 2 4 4 2 5 2" xfId="11109" xr:uid="{00000000-0005-0000-0000-0000F7650000}"/>
    <cellStyle name="Normal 2 4 4 2 5 2 2" xfId="27405" xr:uid="{00000000-0005-0000-0000-0000F8650000}"/>
    <cellStyle name="Normal 2 4 4 2 5 3" xfId="19259" xr:uid="{00000000-0005-0000-0000-0000F9650000}"/>
    <cellStyle name="Normal 2 4 4 2 6" xfId="5445" xr:uid="{00000000-0005-0000-0000-0000FA650000}"/>
    <cellStyle name="Normal 2 4 4 2 6 2" xfId="13591" xr:uid="{00000000-0005-0000-0000-0000FB650000}"/>
    <cellStyle name="Normal 2 4 4 2 6 2 2" xfId="29887" xr:uid="{00000000-0005-0000-0000-0000FC650000}"/>
    <cellStyle name="Normal 2 4 4 2 6 3" xfId="21741" xr:uid="{00000000-0005-0000-0000-0000FD650000}"/>
    <cellStyle name="Normal 2 4 4 2 7" xfId="8292" xr:uid="{00000000-0005-0000-0000-0000FE650000}"/>
    <cellStyle name="Normal 2 4 4 2 7 2" xfId="24588" xr:uid="{00000000-0005-0000-0000-0000FF650000}"/>
    <cellStyle name="Normal 2 4 4 2 8" xfId="16442" xr:uid="{00000000-0005-0000-0000-000000660000}"/>
    <cellStyle name="Normal 2 4 4 3" xfId="226" xr:uid="{00000000-0005-0000-0000-000001660000}"/>
    <cellStyle name="Normal 2 4 4 3 2" xfId="570" xr:uid="{00000000-0005-0000-0000-000002660000}"/>
    <cellStyle name="Normal 2 4 4 3 2 2" xfId="1276" xr:uid="{00000000-0005-0000-0000-000003660000}"/>
    <cellStyle name="Normal 2 4 4 3 2 2 2" xfId="2686" xr:uid="{00000000-0005-0000-0000-000004660000}"/>
    <cellStyle name="Normal 2 4 4 3 2 2 2 2" xfId="5160" xr:uid="{00000000-0005-0000-0000-000005660000}"/>
    <cellStyle name="Normal 2 4 4 3 2 2 2 2 2" xfId="13306" xr:uid="{00000000-0005-0000-0000-000006660000}"/>
    <cellStyle name="Normal 2 4 4 3 2 2 2 2 2 2" xfId="29602" xr:uid="{00000000-0005-0000-0000-000007660000}"/>
    <cellStyle name="Normal 2 4 4 3 2 2 2 2 3" xfId="21456" xr:uid="{00000000-0005-0000-0000-000008660000}"/>
    <cellStyle name="Normal 2 4 4 3 2 2 2 3" xfId="7985" xr:uid="{00000000-0005-0000-0000-000009660000}"/>
    <cellStyle name="Normal 2 4 4 3 2 2 2 3 2" xfId="16131" xr:uid="{00000000-0005-0000-0000-00000A660000}"/>
    <cellStyle name="Normal 2 4 4 3 2 2 2 3 2 2" xfId="32427" xr:uid="{00000000-0005-0000-0000-00000B660000}"/>
    <cellStyle name="Normal 2 4 4 3 2 2 2 3 3" xfId="24281" xr:uid="{00000000-0005-0000-0000-00000C660000}"/>
    <cellStyle name="Normal 2 4 4 3 2 2 2 4" xfId="10832" xr:uid="{00000000-0005-0000-0000-00000D660000}"/>
    <cellStyle name="Normal 2 4 4 3 2 2 2 4 2" xfId="27128" xr:uid="{00000000-0005-0000-0000-00000E660000}"/>
    <cellStyle name="Normal 2 4 4 3 2 2 2 5" xfId="18982" xr:uid="{00000000-0005-0000-0000-00000F660000}"/>
    <cellStyle name="Normal 2 4 4 3 2 2 3" xfId="3942" xr:uid="{00000000-0005-0000-0000-000010660000}"/>
    <cellStyle name="Normal 2 4 4 3 2 2 3 2" xfId="12088" xr:uid="{00000000-0005-0000-0000-000011660000}"/>
    <cellStyle name="Normal 2 4 4 3 2 2 3 2 2" xfId="28384" xr:uid="{00000000-0005-0000-0000-000012660000}"/>
    <cellStyle name="Normal 2 4 4 3 2 2 3 3" xfId="20238" xr:uid="{00000000-0005-0000-0000-000013660000}"/>
    <cellStyle name="Normal 2 4 4 3 2 2 4" xfId="6575" xr:uid="{00000000-0005-0000-0000-000014660000}"/>
    <cellStyle name="Normal 2 4 4 3 2 2 4 2" xfId="14721" xr:uid="{00000000-0005-0000-0000-000015660000}"/>
    <cellStyle name="Normal 2 4 4 3 2 2 4 2 2" xfId="31017" xr:uid="{00000000-0005-0000-0000-000016660000}"/>
    <cellStyle name="Normal 2 4 4 3 2 2 4 3" xfId="22871" xr:uid="{00000000-0005-0000-0000-000017660000}"/>
    <cellStyle name="Normal 2 4 4 3 2 2 5" xfId="9422" xr:uid="{00000000-0005-0000-0000-000018660000}"/>
    <cellStyle name="Normal 2 4 4 3 2 2 5 2" xfId="25718" xr:uid="{00000000-0005-0000-0000-000019660000}"/>
    <cellStyle name="Normal 2 4 4 3 2 2 6" xfId="17572" xr:uid="{00000000-0005-0000-0000-00001A660000}"/>
    <cellStyle name="Normal 2 4 4 3 2 3" xfId="1981" xr:uid="{00000000-0005-0000-0000-00001B660000}"/>
    <cellStyle name="Normal 2 4 4 3 2 3 2" xfId="4551" xr:uid="{00000000-0005-0000-0000-00001C660000}"/>
    <cellStyle name="Normal 2 4 4 3 2 3 2 2" xfId="12697" xr:uid="{00000000-0005-0000-0000-00001D660000}"/>
    <cellStyle name="Normal 2 4 4 3 2 3 2 2 2" xfId="28993" xr:uid="{00000000-0005-0000-0000-00001E660000}"/>
    <cellStyle name="Normal 2 4 4 3 2 3 2 3" xfId="20847" xr:uid="{00000000-0005-0000-0000-00001F660000}"/>
    <cellStyle name="Normal 2 4 4 3 2 3 3" xfId="7280" xr:uid="{00000000-0005-0000-0000-000020660000}"/>
    <cellStyle name="Normal 2 4 4 3 2 3 3 2" xfId="15426" xr:uid="{00000000-0005-0000-0000-000021660000}"/>
    <cellStyle name="Normal 2 4 4 3 2 3 3 2 2" xfId="31722" xr:uid="{00000000-0005-0000-0000-000022660000}"/>
    <cellStyle name="Normal 2 4 4 3 2 3 3 3" xfId="23576" xr:uid="{00000000-0005-0000-0000-000023660000}"/>
    <cellStyle name="Normal 2 4 4 3 2 3 4" xfId="10127" xr:uid="{00000000-0005-0000-0000-000024660000}"/>
    <cellStyle name="Normal 2 4 4 3 2 3 4 2" xfId="26423" xr:uid="{00000000-0005-0000-0000-000025660000}"/>
    <cellStyle name="Normal 2 4 4 3 2 3 5" xfId="18277" xr:uid="{00000000-0005-0000-0000-000026660000}"/>
    <cellStyle name="Normal 2 4 4 3 2 4" xfId="3333" xr:uid="{00000000-0005-0000-0000-000027660000}"/>
    <cellStyle name="Normal 2 4 4 3 2 4 2" xfId="11479" xr:uid="{00000000-0005-0000-0000-000028660000}"/>
    <cellStyle name="Normal 2 4 4 3 2 4 2 2" xfId="27775" xr:uid="{00000000-0005-0000-0000-000029660000}"/>
    <cellStyle name="Normal 2 4 4 3 2 4 3" xfId="19629" xr:uid="{00000000-0005-0000-0000-00002A660000}"/>
    <cellStyle name="Normal 2 4 4 3 2 5" xfId="5870" xr:uid="{00000000-0005-0000-0000-00002B660000}"/>
    <cellStyle name="Normal 2 4 4 3 2 5 2" xfId="14016" xr:uid="{00000000-0005-0000-0000-00002C660000}"/>
    <cellStyle name="Normal 2 4 4 3 2 5 2 2" xfId="30312" xr:uid="{00000000-0005-0000-0000-00002D660000}"/>
    <cellStyle name="Normal 2 4 4 3 2 5 3" xfId="22166" xr:uid="{00000000-0005-0000-0000-00002E660000}"/>
    <cellStyle name="Normal 2 4 4 3 2 6" xfId="8717" xr:uid="{00000000-0005-0000-0000-00002F660000}"/>
    <cellStyle name="Normal 2 4 4 3 2 6 2" xfId="25013" xr:uid="{00000000-0005-0000-0000-000030660000}"/>
    <cellStyle name="Normal 2 4 4 3 2 7" xfId="16867" xr:uid="{00000000-0005-0000-0000-000031660000}"/>
    <cellStyle name="Normal 2 4 4 3 3" xfId="932" xr:uid="{00000000-0005-0000-0000-000032660000}"/>
    <cellStyle name="Normal 2 4 4 3 3 2" xfId="2342" xr:uid="{00000000-0005-0000-0000-000033660000}"/>
    <cellStyle name="Normal 2 4 4 3 3 2 2" xfId="4864" xr:uid="{00000000-0005-0000-0000-000034660000}"/>
    <cellStyle name="Normal 2 4 4 3 3 2 2 2" xfId="13010" xr:uid="{00000000-0005-0000-0000-000035660000}"/>
    <cellStyle name="Normal 2 4 4 3 3 2 2 2 2" xfId="29306" xr:uid="{00000000-0005-0000-0000-000036660000}"/>
    <cellStyle name="Normal 2 4 4 3 3 2 2 3" xfId="21160" xr:uid="{00000000-0005-0000-0000-000037660000}"/>
    <cellStyle name="Normal 2 4 4 3 3 2 3" xfId="7641" xr:uid="{00000000-0005-0000-0000-000038660000}"/>
    <cellStyle name="Normal 2 4 4 3 3 2 3 2" xfId="15787" xr:uid="{00000000-0005-0000-0000-000039660000}"/>
    <cellStyle name="Normal 2 4 4 3 3 2 3 2 2" xfId="32083" xr:uid="{00000000-0005-0000-0000-00003A660000}"/>
    <cellStyle name="Normal 2 4 4 3 3 2 3 3" xfId="23937" xr:uid="{00000000-0005-0000-0000-00003B660000}"/>
    <cellStyle name="Normal 2 4 4 3 3 2 4" xfId="10488" xr:uid="{00000000-0005-0000-0000-00003C660000}"/>
    <cellStyle name="Normal 2 4 4 3 3 2 4 2" xfId="26784" xr:uid="{00000000-0005-0000-0000-00003D660000}"/>
    <cellStyle name="Normal 2 4 4 3 3 2 5" xfId="18638" xr:uid="{00000000-0005-0000-0000-00003E660000}"/>
    <cellStyle name="Normal 2 4 4 3 3 3" xfId="3646" xr:uid="{00000000-0005-0000-0000-00003F660000}"/>
    <cellStyle name="Normal 2 4 4 3 3 3 2" xfId="11792" xr:uid="{00000000-0005-0000-0000-000040660000}"/>
    <cellStyle name="Normal 2 4 4 3 3 3 2 2" xfId="28088" xr:uid="{00000000-0005-0000-0000-000041660000}"/>
    <cellStyle name="Normal 2 4 4 3 3 3 3" xfId="19942" xr:uid="{00000000-0005-0000-0000-000042660000}"/>
    <cellStyle name="Normal 2 4 4 3 3 4" xfId="6231" xr:uid="{00000000-0005-0000-0000-000043660000}"/>
    <cellStyle name="Normal 2 4 4 3 3 4 2" xfId="14377" xr:uid="{00000000-0005-0000-0000-000044660000}"/>
    <cellStyle name="Normal 2 4 4 3 3 4 2 2" xfId="30673" xr:uid="{00000000-0005-0000-0000-000045660000}"/>
    <cellStyle name="Normal 2 4 4 3 3 4 3" xfId="22527" xr:uid="{00000000-0005-0000-0000-000046660000}"/>
    <cellStyle name="Normal 2 4 4 3 3 5" xfId="9078" xr:uid="{00000000-0005-0000-0000-000047660000}"/>
    <cellStyle name="Normal 2 4 4 3 3 5 2" xfId="25374" xr:uid="{00000000-0005-0000-0000-000048660000}"/>
    <cellStyle name="Normal 2 4 4 3 3 6" xfId="17228" xr:uid="{00000000-0005-0000-0000-000049660000}"/>
    <cellStyle name="Normal 2 4 4 3 4" xfId="1637" xr:uid="{00000000-0005-0000-0000-00004A660000}"/>
    <cellStyle name="Normal 2 4 4 3 4 2" xfId="4255" xr:uid="{00000000-0005-0000-0000-00004B660000}"/>
    <cellStyle name="Normal 2 4 4 3 4 2 2" xfId="12401" xr:uid="{00000000-0005-0000-0000-00004C660000}"/>
    <cellStyle name="Normal 2 4 4 3 4 2 2 2" xfId="28697" xr:uid="{00000000-0005-0000-0000-00004D660000}"/>
    <cellStyle name="Normal 2 4 4 3 4 2 3" xfId="20551" xr:uid="{00000000-0005-0000-0000-00004E660000}"/>
    <cellStyle name="Normal 2 4 4 3 4 3" xfId="6936" xr:uid="{00000000-0005-0000-0000-00004F660000}"/>
    <cellStyle name="Normal 2 4 4 3 4 3 2" xfId="15082" xr:uid="{00000000-0005-0000-0000-000050660000}"/>
    <cellStyle name="Normal 2 4 4 3 4 3 2 2" xfId="31378" xr:uid="{00000000-0005-0000-0000-000051660000}"/>
    <cellStyle name="Normal 2 4 4 3 4 3 3" xfId="23232" xr:uid="{00000000-0005-0000-0000-000052660000}"/>
    <cellStyle name="Normal 2 4 4 3 4 4" xfId="9783" xr:uid="{00000000-0005-0000-0000-000053660000}"/>
    <cellStyle name="Normal 2 4 4 3 4 4 2" xfId="26079" xr:uid="{00000000-0005-0000-0000-000054660000}"/>
    <cellStyle name="Normal 2 4 4 3 4 5" xfId="17933" xr:uid="{00000000-0005-0000-0000-000055660000}"/>
    <cellStyle name="Normal 2 4 4 3 5" xfId="3037" xr:uid="{00000000-0005-0000-0000-000056660000}"/>
    <cellStyle name="Normal 2 4 4 3 5 2" xfId="11183" xr:uid="{00000000-0005-0000-0000-000057660000}"/>
    <cellStyle name="Normal 2 4 4 3 5 2 2" xfId="27479" xr:uid="{00000000-0005-0000-0000-000058660000}"/>
    <cellStyle name="Normal 2 4 4 3 5 3" xfId="19333" xr:uid="{00000000-0005-0000-0000-000059660000}"/>
    <cellStyle name="Normal 2 4 4 3 6" xfId="5526" xr:uid="{00000000-0005-0000-0000-00005A660000}"/>
    <cellStyle name="Normal 2 4 4 3 6 2" xfId="13672" xr:uid="{00000000-0005-0000-0000-00005B660000}"/>
    <cellStyle name="Normal 2 4 4 3 6 2 2" xfId="29968" xr:uid="{00000000-0005-0000-0000-00005C660000}"/>
    <cellStyle name="Normal 2 4 4 3 6 3" xfId="21822" xr:uid="{00000000-0005-0000-0000-00005D660000}"/>
    <cellStyle name="Normal 2 4 4 3 7" xfId="8373" xr:uid="{00000000-0005-0000-0000-00005E660000}"/>
    <cellStyle name="Normal 2 4 4 3 7 2" xfId="24669" xr:uid="{00000000-0005-0000-0000-00005F660000}"/>
    <cellStyle name="Normal 2 4 4 3 8" xfId="16523" xr:uid="{00000000-0005-0000-0000-000060660000}"/>
    <cellStyle name="Normal 2 4 4 4" xfId="309" xr:uid="{00000000-0005-0000-0000-000061660000}"/>
    <cellStyle name="Normal 2 4 4 4 2" xfId="653" xr:uid="{00000000-0005-0000-0000-000062660000}"/>
    <cellStyle name="Normal 2 4 4 4 2 2" xfId="1359" xr:uid="{00000000-0005-0000-0000-000063660000}"/>
    <cellStyle name="Normal 2 4 4 4 2 2 2" xfId="2769" xr:uid="{00000000-0005-0000-0000-000064660000}"/>
    <cellStyle name="Normal 2 4 4 4 2 2 2 2" xfId="5234" xr:uid="{00000000-0005-0000-0000-000065660000}"/>
    <cellStyle name="Normal 2 4 4 4 2 2 2 2 2" xfId="13380" xr:uid="{00000000-0005-0000-0000-000066660000}"/>
    <cellStyle name="Normal 2 4 4 4 2 2 2 2 2 2" xfId="29676" xr:uid="{00000000-0005-0000-0000-000067660000}"/>
    <cellStyle name="Normal 2 4 4 4 2 2 2 2 3" xfId="21530" xr:uid="{00000000-0005-0000-0000-000068660000}"/>
    <cellStyle name="Normal 2 4 4 4 2 2 2 3" xfId="8068" xr:uid="{00000000-0005-0000-0000-000069660000}"/>
    <cellStyle name="Normal 2 4 4 4 2 2 2 3 2" xfId="16214" xr:uid="{00000000-0005-0000-0000-00006A660000}"/>
    <cellStyle name="Normal 2 4 4 4 2 2 2 3 2 2" xfId="32510" xr:uid="{00000000-0005-0000-0000-00006B660000}"/>
    <cellStyle name="Normal 2 4 4 4 2 2 2 3 3" xfId="24364" xr:uid="{00000000-0005-0000-0000-00006C660000}"/>
    <cellStyle name="Normal 2 4 4 4 2 2 2 4" xfId="10915" xr:uid="{00000000-0005-0000-0000-00006D660000}"/>
    <cellStyle name="Normal 2 4 4 4 2 2 2 4 2" xfId="27211" xr:uid="{00000000-0005-0000-0000-00006E660000}"/>
    <cellStyle name="Normal 2 4 4 4 2 2 2 5" xfId="19065" xr:uid="{00000000-0005-0000-0000-00006F660000}"/>
    <cellStyle name="Normal 2 4 4 4 2 2 3" xfId="4016" xr:uid="{00000000-0005-0000-0000-000070660000}"/>
    <cellStyle name="Normal 2 4 4 4 2 2 3 2" xfId="12162" xr:uid="{00000000-0005-0000-0000-000071660000}"/>
    <cellStyle name="Normal 2 4 4 4 2 2 3 2 2" xfId="28458" xr:uid="{00000000-0005-0000-0000-000072660000}"/>
    <cellStyle name="Normal 2 4 4 4 2 2 3 3" xfId="20312" xr:uid="{00000000-0005-0000-0000-000073660000}"/>
    <cellStyle name="Normal 2 4 4 4 2 2 4" xfId="6658" xr:uid="{00000000-0005-0000-0000-000074660000}"/>
    <cellStyle name="Normal 2 4 4 4 2 2 4 2" xfId="14804" xr:uid="{00000000-0005-0000-0000-000075660000}"/>
    <cellStyle name="Normal 2 4 4 4 2 2 4 2 2" xfId="31100" xr:uid="{00000000-0005-0000-0000-000076660000}"/>
    <cellStyle name="Normal 2 4 4 4 2 2 4 3" xfId="22954" xr:uid="{00000000-0005-0000-0000-000077660000}"/>
    <cellStyle name="Normal 2 4 4 4 2 2 5" xfId="9505" xr:uid="{00000000-0005-0000-0000-000078660000}"/>
    <cellStyle name="Normal 2 4 4 4 2 2 5 2" xfId="25801" xr:uid="{00000000-0005-0000-0000-000079660000}"/>
    <cellStyle name="Normal 2 4 4 4 2 2 6" xfId="17655" xr:uid="{00000000-0005-0000-0000-00007A660000}"/>
    <cellStyle name="Normal 2 4 4 4 2 3" xfId="2064" xr:uid="{00000000-0005-0000-0000-00007B660000}"/>
    <cellStyle name="Normal 2 4 4 4 2 3 2" xfId="4625" xr:uid="{00000000-0005-0000-0000-00007C660000}"/>
    <cellStyle name="Normal 2 4 4 4 2 3 2 2" xfId="12771" xr:uid="{00000000-0005-0000-0000-00007D660000}"/>
    <cellStyle name="Normal 2 4 4 4 2 3 2 2 2" xfId="29067" xr:uid="{00000000-0005-0000-0000-00007E660000}"/>
    <cellStyle name="Normal 2 4 4 4 2 3 2 3" xfId="20921" xr:uid="{00000000-0005-0000-0000-00007F660000}"/>
    <cellStyle name="Normal 2 4 4 4 2 3 3" xfId="7363" xr:uid="{00000000-0005-0000-0000-000080660000}"/>
    <cellStyle name="Normal 2 4 4 4 2 3 3 2" xfId="15509" xr:uid="{00000000-0005-0000-0000-000081660000}"/>
    <cellStyle name="Normal 2 4 4 4 2 3 3 2 2" xfId="31805" xr:uid="{00000000-0005-0000-0000-000082660000}"/>
    <cellStyle name="Normal 2 4 4 4 2 3 3 3" xfId="23659" xr:uid="{00000000-0005-0000-0000-000083660000}"/>
    <cellStyle name="Normal 2 4 4 4 2 3 4" xfId="10210" xr:uid="{00000000-0005-0000-0000-000084660000}"/>
    <cellStyle name="Normal 2 4 4 4 2 3 4 2" xfId="26506" xr:uid="{00000000-0005-0000-0000-000085660000}"/>
    <cellStyle name="Normal 2 4 4 4 2 3 5" xfId="18360" xr:uid="{00000000-0005-0000-0000-000086660000}"/>
    <cellStyle name="Normal 2 4 4 4 2 4" xfId="3407" xr:uid="{00000000-0005-0000-0000-000087660000}"/>
    <cellStyle name="Normal 2 4 4 4 2 4 2" xfId="11553" xr:uid="{00000000-0005-0000-0000-000088660000}"/>
    <cellStyle name="Normal 2 4 4 4 2 4 2 2" xfId="27849" xr:uid="{00000000-0005-0000-0000-000089660000}"/>
    <cellStyle name="Normal 2 4 4 4 2 4 3" xfId="19703" xr:uid="{00000000-0005-0000-0000-00008A660000}"/>
    <cellStyle name="Normal 2 4 4 4 2 5" xfId="5953" xr:uid="{00000000-0005-0000-0000-00008B660000}"/>
    <cellStyle name="Normal 2 4 4 4 2 5 2" xfId="14099" xr:uid="{00000000-0005-0000-0000-00008C660000}"/>
    <cellStyle name="Normal 2 4 4 4 2 5 2 2" xfId="30395" xr:uid="{00000000-0005-0000-0000-00008D660000}"/>
    <cellStyle name="Normal 2 4 4 4 2 5 3" xfId="22249" xr:uid="{00000000-0005-0000-0000-00008E660000}"/>
    <cellStyle name="Normal 2 4 4 4 2 6" xfId="8800" xr:uid="{00000000-0005-0000-0000-00008F660000}"/>
    <cellStyle name="Normal 2 4 4 4 2 6 2" xfId="25096" xr:uid="{00000000-0005-0000-0000-000090660000}"/>
    <cellStyle name="Normal 2 4 4 4 2 7" xfId="16950" xr:uid="{00000000-0005-0000-0000-000091660000}"/>
    <cellStyle name="Normal 2 4 4 4 3" xfId="1015" xr:uid="{00000000-0005-0000-0000-000092660000}"/>
    <cellStyle name="Normal 2 4 4 4 3 2" xfId="2425" xr:uid="{00000000-0005-0000-0000-000093660000}"/>
    <cellStyle name="Normal 2 4 4 4 3 2 2" xfId="4938" xr:uid="{00000000-0005-0000-0000-000094660000}"/>
    <cellStyle name="Normal 2 4 4 4 3 2 2 2" xfId="13084" xr:uid="{00000000-0005-0000-0000-000095660000}"/>
    <cellStyle name="Normal 2 4 4 4 3 2 2 2 2" xfId="29380" xr:uid="{00000000-0005-0000-0000-000096660000}"/>
    <cellStyle name="Normal 2 4 4 4 3 2 2 3" xfId="21234" xr:uid="{00000000-0005-0000-0000-000097660000}"/>
    <cellStyle name="Normal 2 4 4 4 3 2 3" xfId="7724" xr:uid="{00000000-0005-0000-0000-000098660000}"/>
    <cellStyle name="Normal 2 4 4 4 3 2 3 2" xfId="15870" xr:uid="{00000000-0005-0000-0000-000099660000}"/>
    <cellStyle name="Normal 2 4 4 4 3 2 3 2 2" xfId="32166" xr:uid="{00000000-0005-0000-0000-00009A660000}"/>
    <cellStyle name="Normal 2 4 4 4 3 2 3 3" xfId="24020" xr:uid="{00000000-0005-0000-0000-00009B660000}"/>
    <cellStyle name="Normal 2 4 4 4 3 2 4" xfId="10571" xr:uid="{00000000-0005-0000-0000-00009C660000}"/>
    <cellStyle name="Normal 2 4 4 4 3 2 4 2" xfId="26867" xr:uid="{00000000-0005-0000-0000-00009D660000}"/>
    <cellStyle name="Normal 2 4 4 4 3 2 5" xfId="18721" xr:uid="{00000000-0005-0000-0000-00009E660000}"/>
    <cellStyle name="Normal 2 4 4 4 3 3" xfId="3720" xr:uid="{00000000-0005-0000-0000-00009F660000}"/>
    <cellStyle name="Normal 2 4 4 4 3 3 2" xfId="11866" xr:uid="{00000000-0005-0000-0000-0000A0660000}"/>
    <cellStyle name="Normal 2 4 4 4 3 3 2 2" xfId="28162" xr:uid="{00000000-0005-0000-0000-0000A1660000}"/>
    <cellStyle name="Normal 2 4 4 4 3 3 3" xfId="20016" xr:uid="{00000000-0005-0000-0000-0000A2660000}"/>
    <cellStyle name="Normal 2 4 4 4 3 4" xfId="6314" xr:uid="{00000000-0005-0000-0000-0000A3660000}"/>
    <cellStyle name="Normal 2 4 4 4 3 4 2" xfId="14460" xr:uid="{00000000-0005-0000-0000-0000A4660000}"/>
    <cellStyle name="Normal 2 4 4 4 3 4 2 2" xfId="30756" xr:uid="{00000000-0005-0000-0000-0000A5660000}"/>
    <cellStyle name="Normal 2 4 4 4 3 4 3" xfId="22610" xr:uid="{00000000-0005-0000-0000-0000A6660000}"/>
    <cellStyle name="Normal 2 4 4 4 3 5" xfId="9161" xr:uid="{00000000-0005-0000-0000-0000A7660000}"/>
    <cellStyle name="Normal 2 4 4 4 3 5 2" xfId="25457" xr:uid="{00000000-0005-0000-0000-0000A8660000}"/>
    <cellStyle name="Normal 2 4 4 4 3 6" xfId="17311" xr:uid="{00000000-0005-0000-0000-0000A9660000}"/>
    <cellStyle name="Normal 2 4 4 4 4" xfId="1720" xr:uid="{00000000-0005-0000-0000-0000AA660000}"/>
    <cellStyle name="Normal 2 4 4 4 4 2" xfId="4329" xr:uid="{00000000-0005-0000-0000-0000AB660000}"/>
    <cellStyle name="Normal 2 4 4 4 4 2 2" xfId="12475" xr:uid="{00000000-0005-0000-0000-0000AC660000}"/>
    <cellStyle name="Normal 2 4 4 4 4 2 2 2" xfId="28771" xr:uid="{00000000-0005-0000-0000-0000AD660000}"/>
    <cellStyle name="Normal 2 4 4 4 4 2 3" xfId="20625" xr:uid="{00000000-0005-0000-0000-0000AE660000}"/>
    <cellStyle name="Normal 2 4 4 4 4 3" xfId="7019" xr:uid="{00000000-0005-0000-0000-0000AF660000}"/>
    <cellStyle name="Normal 2 4 4 4 4 3 2" xfId="15165" xr:uid="{00000000-0005-0000-0000-0000B0660000}"/>
    <cellStyle name="Normal 2 4 4 4 4 3 2 2" xfId="31461" xr:uid="{00000000-0005-0000-0000-0000B1660000}"/>
    <cellStyle name="Normal 2 4 4 4 4 3 3" xfId="23315" xr:uid="{00000000-0005-0000-0000-0000B2660000}"/>
    <cellStyle name="Normal 2 4 4 4 4 4" xfId="9866" xr:uid="{00000000-0005-0000-0000-0000B3660000}"/>
    <cellStyle name="Normal 2 4 4 4 4 4 2" xfId="26162" xr:uid="{00000000-0005-0000-0000-0000B4660000}"/>
    <cellStyle name="Normal 2 4 4 4 4 5" xfId="18016" xr:uid="{00000000-0005-0000-0000-0000B5660000}"/>
    <cellStyle name="Normal 2 4 4 4 5" xfId="3111" xr:uid="{00000000-0005-0000-0000-0000B6660000}"/>
    <cellStyle name="Normal 2 4 4 4 5 2" xfId="11257" xr:uid="{00000000-0005-0000-0000-0000B7660000}"/>
    <cellStyle name="Normal 2 4 4 4 5 2 2" xfId="27553" xr:uid="{00000000-0005-0000-0000-0000B8660000}"/>
    <cellStyle name="Normal 2 4 4 4 5 3" xfId="19407" xr:uid="{00000000-0005-0000-0000-0000B9660000}"/>
    <cellStyle name="Normal 2 4 4 4 6" xfId="5609" xr:uid="{00000000-0005-0000-0000-0000BA660000}"/>
    <cellStyle name="Normal 2 4 4 4 6 2" xfId="13755" xr:uid="{00000000-0005-0000-0000-0000BB660000}"/>
    <cellStyle name="Normal 2 4 4 4 6 2 2" xfId="30051" xr:uid="{00000000-0005-0000-0000-0000BC660000}"/>
    <cellStyle name="Normal 2 4 4 4 6 3" xfId="21905" xr:uid="{00000000-0005-0000-0000-0000BD660000}"/>
    <cellStyle name="Normal 2 4 4 4 7" xfId="8456" xr:uid="{00000000-0005-0000-0000-0000BE660000}"/>
    <cellStyle name="Normal 2 4 4 4 7 2" xfId="24752" xr:uid="{00000000-0005-0000-0000-0000BF660000}"/>
    <cellStyle name="Normal 2 4 4 4 8" xfId="16606" xr:uid="{00000000-0005-0000-0000-0000C0660000}"/>
    <cellStyle name="Normal 2 4 4 5" xfId="399" xr:uid="{00000000-0005-0000-0000-0000C1660000}"/>
    <cellStyle name="Normal 2 4 4 5 2" xfId="1105" xr:uid="{00000000-0005-0000-0000-0000C2660000}"/>
    <cellStyle name="Normal 2 4 4 5 2 2" xfId="2515" xr:uid="{00000000-0005-0000-0000-0000C3660000}"/>
    <cellStyle name="Normal 2 4 4 5 2 2 2" xfId="5012" xr:uid="{00000000-0005-0000-0000-0000C4660000}"/>
    <cellStyle name="Normal 2 4 4 5 2 2 2 2" xfId="13158" xr:uid="{00000000-0005-0000-0000-0000C5660000}"/>
    <cellStyle name="Normal 2 4 4 5 2 2 2 2 2" xfId="29454" xr:uid="{00000000-0005-0000-0000-0000C6660000}"/>
    <cellStyle name="Normal 2 4 4 5 2 2 2 3" xfId="21308" xr:uid="{00000000-0005-0000-0000-0000C7660000}"/>
    <cellStyle name="Normal 2 4 4 5 2 2 3" xfId="7814" xr:uid="{00000000-0005-0000-0000-0000C8660000}"/>
    <cellStyle name="Normal 2 4 4 5 2 2 3 2" xfId="15960" xr:uid="{00000000-0005-0000-0000-0000C9660000}"/>
    <cellStyle name="Normal 2 4 4 5 2 2 3 2 2" xfId="32256" xr:uid="{00000000-0005-0000-0000-0000CA660000}"/>
    <cellStyle name="Normal 2 4 4 5 2 2 3 3" xfId="24110" xr:uid="{00000000-0005-0000-0000-0000CB660000}"/>
    <cellStyle name="Normal 2 4 4 5 2 2 4" xfId="10661" xr:uid="{00000000-0005-0000-0000-0000CC660000}"/>
    <cellStyle name="Normal 2 4 4 5 2 2 4 2" xfId="26957" xr:uid="{00000000-0005-0000-0000-0000CD660000}"/>
    <cellStyle name="Normal 2 4 4 5 2 2 5" xfId="18811" xr:uid="{00000000-0005-0000-0000-0000CE660000}"/>
    <cellStyle name="Normal 2 4 4 5 2 3" xfId="3794" xr:uid="{00000000-0005-0000-0000-0000CF660000}"/>
    <cellStyle name="Normal 2 4 4 5 2 3 2" xfId="11940" xr:uid="{00000000-0005-0000-0000-0000D0660000}"/>
    <cellStyle name="Normal 2 4 4 5 2 3 2 2" xfId="28236" xr:uid="{00000000-0005-0000-0000-0000D1660000}"/>
    <cellStyle name="Normal 2 4 4 5 2 3 3" xfId="20090" xr:uid="{00000000-0005-0000-0000-0000D2660000}"/>
    <cellStyle name="Normal 2 4 4 5 2 4" xfId="6404" xr:uid="{00000000-0005-0000-0000-0000D3660000}"/>
    <cellStyle name="Normal 2 4 4 5 2 4 2" xfId="14550" xr:uid="{00000000-0005-0000-0000-0000D4660000}"/>
    <cellStyle name="Normal 2 4 4 5 2 4 2 2" xfId="30846" xr:uid="{00000000-0005-0000-0000-0000D5660000}"/>
    <cellStyle name="Normal 2 4 4 5 2 4 3" xfId="22700" xr:uid="{00000000-0005-0000-0000-0000D6660000}"/>
    <cellStyle name="Normal 2 4 4 5 2 5" xfId="9251" xr:uid="{00000000-0005-0000-0000-0000D7660000}"/>
    <cellStyle name="Normal 2 4 4 5 2 5 2" xfId="25547" xr:uid="{00000000-0005-0000-0000-0000D8660000}"/>
    <cellStyle name="Normal 2 4 4 5 2 6" xfId="17401" xr:uid="{00000000-0005-0000-0000-0000D9660000}"/>
    <cellStyle name="Normal 2 4 4 5 3" xfId="1810" xr:uid="{00000000-0005-0000-0000-0000DA660000}"/>
    <cellStyle name="Normal 2 4 4 5 3 2" xfId="4403" xr:uid="{00000000-0005-0000-0000-0000DB660000}"/>
    <cellStyle name="Normal 2 4 4 5 3 2 2" xfId="12549" xr:uid="{00000000-0005-0000-0000-0000DC660000}"/>
    <cellStyle name="Normal 2 4 4 5 3 2 2 2" xfId="28845" xr:uid="{00000000-0005-0000-0000-0000DD660000}"/>
    <cellStyle name="Normal 2 4 4 5 3 2 3" xfId="20699" xr:uid="{00000000-0005-0000-0000-0000DE660000}"/>
    <cellStyle name="Normal 2 4 4 5 3 3" xfId="7109" xr:uid="{00000000-0005-0000-0000-0000DF660000}"/>
    <cellStyle name="Normal 2 4 4 5 3 3 2" xfId="15255" xr:uid="{00000000-0005-0000-0000-0000E0660000}"/>
    <cellStyle name="Normal 2 4 4 5 3 3 2 2" xfId="31551" xr:uid="{00000000-0005-0000-0000-0000E1660000}"/>
    <cellStyle name="Normal 2 4 4 5 3 3 3" xfId="23405" xr:uid="{00000000-0005-0000-0000-0000E2660000}"/>
    <cellStyle name="Normal 2 4 4 5 3 4" xfId="9956" xr:uid="{00000000-0005-0000-0000-0000E3660000}"/>
    <cellStyle name="Normal 2 4 4 5 3 4 2" xfId="26252" xr:uid="{00000000-0005-0000-0000-0000E4660000}"/>
    <cellStyle name="Normal 2 4 4 5 3 5" xfId="18106" xr:uid="{00000000-0005-0000-0000-0000E5660000}"/>
    <cellStyle name="Normal 2 4 4 5 4" xfId="3185" xr:uid="{00000000-0005-0000-0000-0000E6660000}"/>
    <cellStyle name="Normal 2 4 4 5 4 2" xfId="11331" xr:uid="{00000000-0005-0000-0000-0000E7660000}"/>
    <cellStyle name="Normal 2 4 4 5 4 2 2" xfId="27627" xr:uid="{00000000-0005-0000-0000-0000E8660000}"/>
    <cellStyle name="Normal 2 4 4 5 4 3" xfId="19481" xr:uid="{00000000-0005-0000-0000-0000E9660000}"/>
    <cellStyle name="Normal 2 4 4 5 5" xfId="5699" xr:uid="{00000000-0005-0000-0000-0000EA660000}"/>
    <cellStyle name="Normal 2 4 4 5 5 2" xfId="13845" xr:uid="{00000000-0005-0000-0000-0000EB660000}"/>
    <cellStyle name="Normal 2 4 4 5 5 2 2" xfId="30141" xr:uid="{00000000-0005-0000-0000-0000EC660000}"/>
    <cellStyle name="Normal 2 4 4 5 5 3" xfId="21995" xr:uid="{00000000-0005-0000-0000-0000ED660000}"/>
    <cellStyle name="Normal 2 4 4 5 6" xfId="8546" xr:uid="{00000000-0005-0000-0000-0000EE660000}"/>
    <cellStyle name="Normal 2 4 4 5 6 2" xfId="24842" xr:uid="{00000000-0005-0000-0000-0000EF660000}"/>
    <cellStyle name="Normal 2 4 4 5 7" xfId="16696" xr:uid="{00000000-0005-0000-0000-0000F0660000}"/>
    <cellStyle name="Normal 2 4 4 6" xfId="761" xr:uid="{00000000-0005-0000-0000-0000F1660000}"/>
    <cellStyle name="Normal 2 4 4 6 2" xfId="2171" xr:uid="{00000000-0005-0000-0000-0000F2660000}"/>
    <cellStyle name="Normal 2 4 4 6 2 2" xfId="4716" xr:uid="{00000000-0005-0000-0000-0000F3660000}"/>
    <cellStyle name="Normal 2 4 4 6 2 2 2" xfId="12862" xr:uid="{00000000-0005-0000-0000-0000F4660000}"/>
    <cellStyle name="Normal 2 4 4 6 2 2 2 2" xfId="29158" xr:uid="{00000000-0005-0000-0000-0000F5660000}"/>
    <cellStyle name="Normal 2 4 4 6 2 2 3" xfId="21012" xr:uid="{00000000-0005-0000-0000-0000F6660000}"/>
    <cellStyle name="Normal 2 4 4 6 2 3" xfId="7470" xr:uid="{00000000-0005-0000-0000-0000F7660000}"/>
    <cellStyle name="Normal 2 4 4 6 2 3 2" xfId="15616" xr:uid="{00000000-0005-0000-0000-0000F8660000}"/>
    <cellStyle name="Normal 2 4 4 6 2 3 2 2" xfId="31912" xr:uid="{00000000-0005-0000-0000-0000F9660000}"/>
    <cellStyle name="Normal 2 4 4 6 2 3 3" xfId="23766" xr:uid="{00000000-0005-0000-0000-0000FA660000}"/>
    <cellStyle name="Normal 2 4 4 6 2 4" xfId="10317" xr:uid="{00000000-0005-0000-0000-0000FB660000}"/>
    <cellStyle name="Normal 2 4 4 6 2 4 2" xfId="26613" xr:uid="{00000000-0005-0000-0000-0000FC660000}"/>
    <cellStyle name="Normal 2 4 4 6 2 5" xfId="18467" xr:uid="{00000000-0005-0000-0000-0000FD660000}"/>
    <cellStyle name="Normal 2 4 4 6 3" xfId="3498" xr:uid="{00000000-0005-0000-0000-0000FE660000}"/>
    <cellStyle name="Normal 2 4 4 6 3 2" xfId="11644" xr:uid="{00000000-0005-0000-0000-0000FF660000}"/>
    <cellStyle name="Normal 2 4 4 6 3 2 2" xfId="27940" xr:uid="{00000000-0005-0000-0000-000000670000}"/>
    <cellStyle name="Normal 2 4 4 6 3 3" xfId="19794" xr:uid="{00000000-0005-0000-0000-000001670000}"/>
    <cellStyle name="Normal 2 4 4 6 4" xfId="6060" xr:uid="{00000000-0005-0000-0000-000002670000}"/>
    <cellStyle name="Normal 2 4 4 6 4 2" xfId="14206" xr:uid="{00000000-0005-0000-0000-000003670000}"/>
    <cellStyle name="Normal 2 4 4 6 4 2 2" xfId="30502" xr:uid="{00000000-0005-0000-0000-000004670000}"/>
    <cellStyle name="Normal 2 4 4 6 4 3" xfId="22356" xr:uid="{00000000-0005-0000-0000-000005670000}"/>
    <cellStyle name="Normal 2 4 4 6 5" xfId="8907" xr:uid="{00000000-0005-0000-0000-000006670000}"/>
    <cellStyle name="Normal 2 4 4 6 5 2" xfId="25203" xr:uid="{00000000-0005-0000-0000-000007670000}"/>
    <cellStyle name="Normal 2 4 4 6 6" xfId="17057" xr:uid="{00000000-0005-0000-0000-000008670000}"/>
    <cellStyle name="Normal 2 4 4 7" xfId="1466" xr:uid="{00000000-0005-0000-0000-000009670000}"/>
    <cellStyle name="Normal 2 4 4 7 2" xfId="4107" xr:uid="{00000000-0005-0000-0000-00000A670000}"/>
    <cellStyle name="Normal 2 4 4 7 2 2" xfId="12253" xr:uid="{00000000-0005-0000-0000-00000B670000}"/>
    <cellStyle name="Normal 2 4 4 7 2 2 2" xfId="28549" xr:uid="{00000000-0005-0000-0000-00000C670000}"/>
    <cellStyle name="Normal 2 4 4 7 2 3" xfId="20403" xr:uid="{00000000-0005-0000-0000-00000D670000}"/>
    <cellStyle name="Normal 2 4 4 7 3" xfId="6765" xr:uid="{00000000-0005-0000-0000-00000E670000}"/>
    <cellStyle name="Normal 2 4 4 7 3 2" xfId="14911" xr:uid="{00000000-0005-0000-0000-00000F670000}"/>
    <cellStyle name="Normal 2 4 4 7 3 2 2" xfId="31207" xr:uid="{00000000-0005-0000-0000-000010670000}"/>
    <cellStyle name="Normal 2 4 4 7 3 3" xfId="23061" xr:uid="{00000000-0005-0000-0000-000011670000}"/>
    <cellStyle name="Normal 2 4 4 7 4" xfId="9612" xr:uid="{00000000-0005-0000-0000-000012670000}"/>
    <cellStyle name="Normal 2 4 4 7 4 2" xfId="25908" xr:uid="{00000000-0005-0000-0000-000013670000}"/>
    <cellStyle name="Normal 2 4 4 7 5" xfId="17762" xr:uid="{00000000-0005-0000-0000-000014670000}"/>
    <cellStyle name="Normal 2 4 4 8" xfId="2889" xr:uid="{00000000-0005-0000-0000-000015670000}"/>
    <cellStyle name="Normal 2 4 4 8 2" xfId="11035" xr:uid="{00000000-0005-0000-0000-000016670000}"/>
    <cellStyle name="Normal 2 4 4 8 2 2" xfId="27331" xr:uid="{00000000-0005-0000-0000-000017670000}"/>
    <cellStyle name="Normal 2 4 4 8 3" xfId="19185" xr:uid="{00000000-0005-0000-0000-000018670000}"/>
    <cellStyle name="Normal 2 4 4 9" xfId="5355" xr:uid="{00000000-0005-0000-0000-000019670000}"/>
    <cellStyle name="Normal 2 4 4 9 2" xfId="13501" xr:uid="{00000000-0005-0000-0000-00001A670000}"/>
    <cellStyle name="Normal 2 4 4 9 2 2" xfId="29797" xr:uid="{00000000-0005-0000-0000-00001B670000}"/>
    <cellStyle name="Normal 2 4 4 9 3" xfId="21651" xr:uid="{00000000-0005-0000-0000-00001C670000}"/>
    <cellStyle name="Normal 2 4 5" xfId="101" xr:uid="{00000000-0005-0000-0000-00001D670000}"/>
    <cellStyle name="Normal 2 4 5 2" xfId="445" xr:uid="{00000000-0005-0000-0000-00001E670000}"/>
    <cellStyle name="Normal 2 4 5 2 2" xfId="1151" xr:uid="{00000000-0005-0000-0000-00001F670000}"/>
    <cellStyle name="Normal 2 4 5 2 2 2" xfId="2561" xr:uid="{00000000-0005-0000-0000-000020670000}"/>
    <cellStyle name="Normal 2 4 5 2 2 2 2" xfId="5050" xr:uid="{00000000-0005-0000-0000-000021670000}"/>
    <cellStyle name="Normal 2 4 5 2 2 2 2 2" xfId="13196" xr:uid="{00000000-0005-0000-0000-000022670000}"/>
    <cellStyle name="Normal 2 4 5 2 2 2 2 2 2" xfId="29492" xr:uid="{00000000-0005-0000-0000-000023670000}"/>
    <cellStyle name="Normal 2 4 5 2 2 2 2 3" xfId="21346" xr:uid="{00000000-0005-0000-0000-000024670000}"/>
    <cellStyle name="Normal 2 4 5 2 2 2 3" xfId="7860" xr:uid="{00000000-0005-0000-0000-000025670000}"/>
    <cellStyle name="Normal 2 4 5 2 2 2 3 2" xfId="16006" xr:uid="{00000000-0005-0000-0000-000026670000}"/>
    <cellStyle name="Normal 2 4 5 2 2 2 3 2 2" xfId="32302" xr:uid="{00000000-0005-0000-0000-000027670000}"/>
    <cellStyle name="Normal 2 4 5 2 2 2 3 3" xfId="24156" xr:uid="{00000000-0005-0000-0000-000028670000}"/>
    <cellStyle name="Normal 2 4 5 2 2 2 4" xfId="10707" xr:uid="{00000000-0005-0000-0000-000029670000}"/>
    <cellStyle name="Normal 2 4 5 2 2 2 4 2" xfId="27003" xr:uid="{00000000-0005-0000-0000-00002A670000}"/>
    <cellStyle name="Normal 2 4 5 2 2 2 5" xfId="18857" xr:uid="{00000000-0005-0000-0000-00002B670000}"/>
    <cellStyle name="Normal 2 4 5 2 2 3" xfId="3832" xr:uid="{00000000-0005-0000-0000-00002C670000}"/>
    <cellStyle name="Normal 2 4 5 2 2 3 2" xfId="11978" xr:uid="{00000000-0005-0000-0000-00002D670000}"/>
    <cellStyle name="Normal 2 4 5 2 2 3 2 2" xfId="28274" xr:uid="{00000000-0005-0000-0000-00002E670000}"/>
    <cellStyle name="Normal 2 4 5 2 2 3 3" xfId="20128" xr:uid="{00000000-0005-0000-0000-00002F670000}"/>
    <cellStyle name="Normal 2 4 5 2 2 4" xfId="6450" xr:uid="{00000000-0005-0000-0000-000030670000}"/>
    <cellStyle name="Normal 2 4 5 2 2 4 2" xfId="14596" xr:uid="{00000000-0005-0000-0000-000031670000}"/>
    <cellStyle name="Normal 2 4 5 2 2 4 2 2" xfId="30892" xr:uid="{00000000-0005-0000-0000-000032670000}"/>
    <cellStyle name="Normal 2 4 5 2 2 4 3" xfId="22746" xr:uid="{00000000-0005-0000-0000-000033670000}"/>
    <cellStyle name="Normal 2 4 5 2 2 5" xfId="9297" xr:uid="{00000000-0005-0000-0000-000034670000}"/>
    <cellStyle name="Normal 2 4 5 2 2 5 2" xfId="25593" xr:uid="{00000000-0005-0000-0000-000035670000}"/>
    <cellStyle name="Normal 2 4 5 2 2 6" xfId="17447" xr:uid="{00000000-0005-0000-0000-000036670000}"/>
    <cellStyle name="Normal 2 4 5 2 3" xfId="1856" xr:uid="{00000000-0005-0000-0000-000037670000}"/>
    <cellStyle name="Normal 2 4 5 2 3 2" xfId="4441" xr:uid="{00000000-0005-0000-0000-000038670000}"/>
    <cellStyle name="Normal 2 4 5 2 3 2 2" xfId="12587" xr:uid="{00000000-0005-0000-0000-000039670000}"/>
    <cellStyle name="Normal 2 4 5 2 3 2 2 2" xfId="28883" xr:uid="{00000000-0005-0000-0000-00003A670000}"/>
    <cellStyle name="Normal 2 4 5 2 3 2 3" xfId="20737" xr:uid="{00000000-0005-0000-0000-00003B670000}"/>
    <cellStyle name="Normal 2 4 5 2 3 3" xfId="7155" xr:uid="{00000000-0005-0000-0000-00003C670000}"/>
    <cellStyle name="Normal 2 4 5 2 3 3 2" xfId="15301" xr:uid="{00000000-0005-0000-0000-00003D670000}"/>
    <cellStyle name="Normal 2 4 5 2 3 3 2 2" xfId="31597" xr:uid="{00000000-0005-0000-0000-00003E670000}"/>
    <cellStyle name="Normal 2 4 5 2 3 3 3" xfId="23451" xr:uid="{00000000-0005-0000-0000-00003F670000}"/>
    <cellStyle name="Normal 2 4 5 2 3 4" xfId="10002" xr:uid="{00000000-0005-0000-0000-000040670000}"/>
    <cellStyle name="Normal 2 4 5 2 3 4 2" xfId="26298" xr:uid="{00000000-0005-0000-0000-000041670000}"/>
    <cellStyle name="Normal 2 4 5 2 3 5" xfId="18152" xr:uid="{00000000-0005-0000-0000-000042670000}"/>
    <cellStyle name="Normal 2 4 5 2 4" xfId="3223" xr:uid="{00000000-0005-0000-0000-000043670000}"/>
    <cellStyle name="Normal 2 4 5 2 4 2" xfId="11369" xr:uid="{00000000-0005-0000-0000-000044670000}"/>
    <cellStyle name="Normal 2 4 5 2 4 2 2" xfId="27665" xr:uid="{00000000-0005-0000-0000-000045670000}"/>
    <cellStyle name="Normal 2 4 5 2 4 3" xfId="19519" xr:uid="{00000000-0005-0000-0000-000046670000}"/>
    <cellStyle name="Normal 2 4 5 2 5" xfId="5745" xr:uid="{00000000-0005-0000-0000-000047670000}"/>
    <cellStyle name="Normal 2 4 5 2 5 2" xfId="13891" xr:uid="{00000000-0005-0000-0000-000048670000}"/>
    <cellStyle name="Normal 2 4 5 2 5 2 2" xfId="30187" xr:uid="{00000000-0005-0000-0000-000049670000}"/>
    <cellStyle name="Normal 2 4 5 2 5 3" xfId="22041" xr:uid="{00000000-0005-0000-0000-00004A670000}"/>
    <cellStyle name="Normal 2 4 5 2 6" xfId="8592" xr:uid="{00000000-0005-0000-0000-00004B670000}"/>
    <cellStyle name="Normal 2 4 5 2 6 2" xfId="24888" xr:uid="{00000000-0005-0000-0000-00004C670000}"/>
    <cellStyle name="Normal 2 4 5 2 7" xfId="16742" xr:uid="{00000000-0005-0000-0000-00004D670000}"/>
    <cellStyle name="Normal 2 4 5 3" xfId="807" xr:uid="{00000000-0005-0000-0000-00004E670000}"/>
    <cellStyle name="Normal 2 4 5 3 2" xfId="2217" xr:uid="{00000000-0005-0000-0000-00004F670000}"/>
    <cellStyle name="Normal 2 4 5 3 2 2" xfId="4754" xr:uid="{00000000-0005-0000-0000-000050670000}"/>
    <cellStyle name="Normal 2 4 5 3 2 2 2" xfId="12900" xr:uid="{00000000-0005-0000-0000-000051670000}"/>
    <cellStyle name="Normal 2 4 5 3 2 2 2 2" xfId="29196" xr:uid="{00000000-0005-0000-0000-000052670000}"/>
    <cellStyle name="Normal 2 4 5 3 2 2 3" xfId="21050" xr:uid="{00000000-0005-0000-0000-000053670000}"/>
    <cellStyle name="Normal 2 4 5 3 2 3" xfId="7516" xr:uid="{00000000-0005-0000-0000-000054670000}"/>
    <cellStyle name="Normal 2 4 5 3 2 3 2" xfId="15662" xr:uid="{00000000-0005-0000-0000-000055670000}"/>
    <cellStyle name="Normal 2 4 5 3 2 3 2 2" xfId="31958" xr:uid="{00000000-0005-0000-0000-000056670000}"/>
    <cellStyle name="Normal 2 4 5 3 2 3 3" xfId="23812" xr:uid="{00000000-0005-0000-0000-000057670000}"/>
    <cellStyle name="Normal 2 4 5 3 2 4" xfId="10363" xr:uid="{00000000-0005-0000-0000-000058670000}"/>
    <cellStyle name="Normal 2 4 5 3 2 4 2" xfId="26659" xr:uid="{00000000-0005-0000-0000-000059670000}"/>
    <cellStyle name="Normal 2 4 5 3 2 5" xfId="18513" xr:uid="{00000000-0005-0000-0000-00005A670000}"/>
    <cellStyle name="Normal 2 4 5 3 3" xfId="3536" xr:uid="{00000000-0005-0000-0000-00005B670000}"/>
    <cellStyle name="Normal 2 4 5 3 3 2" xfId="11682" xr:uid="{00000000-0005-0000-0000-00005C670000}"/>
    <cellStyle name="Normal 2 4 5 3 3 2 2" xfId="27978" xr:uid="{00000000-0005-0000-0000-00005D670000}"/>
    <cellStyle name="Normal 2 4 5 3 3 3" xfId="19832" xr:uid="{00000000-0005-0000-0000-00005E670000}"/>
    <cellStyle name="Normal 2 4 5 3 4" xfId="6106" xr:uid="{00000000-0005-0000-0000-00005F670000}"/>
    <cellStyle name="Normal 2 4 5 3 4 2" xfId="14252" xr:uid="{00000000-0005-0000-0000-000060670000}"/>
    <cellStyle name="Normal 2 4 5 3 4 2 2" xfId="30548" xr:uid="{00000000-0005-0000-0000-000061670000}"/>
    <cellStyle name="Normal 2 4 5 3 4 3" xfId="22402" xr:uid="{00000000-0005-0000-0000-000062670000}"/>
    <cellStyle name="Normal 2 4 5 3 5" xfId="8953" xr:uid="{00000000-0005-0000-0000-000063670000}"/>
    <cellStyle name="Normal 2 4 5 3 5 2" xfId="25249" xr:uid="{00000000-0005-0000-0000-000064670000}"/>
    <cellStyle name="Normal 2 4 5 3 6" xfId="17103" xr:uid="{00000000-0005-0000-0000-000065670000}"/>
    <cellStyle name="Normal 2 4 5 4" xfId="1512" xr:uid="{00000000-0005-0000-0000-000066670000}"/>
    <cellStyle name="Normal 2 4 5 4 2" xfId="4145" xr:uid="{00000000-0005-0000-0000-000067670000}"/>
    <cellStyle name="Normal 2 4 5 4 2 2" xfId="12291" xr:uid="{00000000-0005-0000-0000-000068670000}"/>
    <cellStyle name="Normal 2 4 5 4 2 2 2" xfId="28587" xr:uid="{00000000-0005-0000-0000-000069670000}"/>
    <cellStyle name="Normal 2 4 5 4 2 3" xfId="20441" xr:uid="{00000000-0005-0000-0000-00006A670000}"/>
    <cellStyle name="Normal 2 4 5 4 3" xfId="6811" xr:uid="{00000000-0005-0000-0000-00006B670000}"/>
    <cellStyle name="Normal 2 4 5 4 3 2" xfId="14957" xr:uid="{00000000-0005-0000-0000-00006C670000}"/>
    <cellStyle name="Normal 2 4 5 4 3 2 2" xfId="31253" xr:uid="{00000000-0005-0000-0000-00006D670000}"/>
    <cellStyle name="Normal 2 4 5 4 3 3" xfId="23107" xr:uid="{00000000-0005-0000-0000-00006E670000}"/>
    <cellStyle name="Normal 2 4 5 4 4" xfId="9658" xr:uid="{00000000-0005-0000-0000-00006F670000}"/>
    <cellStyle name="Normal 2 4 5 4 4 2" xfId="25954" xr:uid="{00000000-0005-0000-0000-000070670000}"/>
    <cellStyle name="Normal 2 4 5 4 5" xfId="17808" xr:uid="{00000000-0005-0000-0000-000071670000}"/>
    <cellStyle name="Normal 2 4 5 5" xfId="2927" xr:uid="{00000000-0005-0000-0000-000072670000}"/>
    <cellStyle name="Normal 2 4 5 5 2" xfId="11073" xr:uid="{00000000-0005-0000-0000-000073670000}"/>
    <cellStyle name="Normal 2 4 5 5 2 2" xfId="27369" xr:uid="{00000000-0005-0000-0000-000074670000}"/>
    <cellStyle name="Normal 2 4 5 5 3" xfId="19223" xr:uid="{00000000-0005-0000-0000-000075670000}"/>
    <cellStyle name="Normal 2 4 5 6" xfId="5401" xr:uid="{00000000-0005-0000-0000-000076670000}"/>
    <cellStyle name="Normal 2 4 5 6 2" xfId="13547" xr:uid="{00000000-0005-0000-0000-000077670000}"/>
    <cellStyle name="Normal 2 4 5 6 2 2" xfId="29843" xr:uid="{00000000-0005-0000-0000-000078670000}"/>
    <cellStyle name="Normal 2 4 5 6 3" xfId="21697" xr:uid="{00000000-0005-0000-0000-000079670000}"/>
    <cellStyle name="Normal 2 4 5 7" xfId="8248" xr:uid="{00000000-0005-0000-0000-00007A670000}"/>
    <cellStyle name="Normal 2 4 5 7 2" xfId="24544" xr:uid="{00000000-0005-0000-0000-00007B670000}"/>
    <cellStyle name="Normal 2 4 5 8" xfId="16398" xr:uid="{00000000-0005-0000-0000-00007C670000}"/>
    <cellStyle name="Normal 2 4 6" xfId="190" xr:uid="{00000000-0005-0000-0000-00007D670000}"/>
    <cellStyle name="Normal 2 4 6 2" xfId="534" xr:uid="{00000000-0005-0000-0000-00007E670000}"/>
    <cellStyle name="Normal 2 4 6 2 2" xfId="1240" xr:uid="{00000000-0005-0000-0000-00007F670000}"/>
    <cellStyle name="Normal 2 4 6 2 2 2" xfId="2650" xr:uid="{00000000-0005-0000-0000-000080670000}"/>
    <cellStyle name="Normal 2 4 6 2 2 2 2" xfId="5124" xr:uid="{00000000-0005-0000-0000-000081670000}"/>
    <cellStyle name="Normal 2 4 6 2 2 2 2 2" xfId="13270" xr:uid="{00000000-0005-0000-0000-000082670000}"/>
    <cellStyle name="Normal 2 4 6 2 2 2 2 2 2" xfId="29566" xr:uid="{00000000-0005-0000-0000-000083670000}"/>
    <cellStyle name="Normal 2 4 6 2 2 2 2 3" xfId="21420" xr:uid="{00000000-0005-0000-0000-000084670000}"/>
    <cellStyle name="Normal 2 4 6 2 2 2 3" xfId="7949" xr:uid="{00000000-0005-0000-0000-000085670000}"/>
    <cellStyle name="Normal 2 4 6 2 2 2 3 2" xfId="16095" xr:uid="{00000000-0005-0000-0000-000086670000}"/>
    <cellStyle name="Normal 2 4 6 2 2 2 3 2 2" xfId="32391" xr:uid="{00000000-0005-0000-0000-000087670000}"/>
    <cellStyle name="Normal 2 4 6 2 2 2 3 3" xfId="24245" xr:uid="{00000000-0005-0000-0000-000088670000}"/>
    <cellStyle name="Normal 2 4 6 2 2 2 4" xfId="10796" xr:uid="{00000000-0005-0000-0000-000089670000}"/>
    <cellStyle name="Normal 2 4 6 2 2 2 4 2" xfId="27092" xr:uid="{00000000-0005-0000-0000-00008A670000}"/>
    <cellStyle name="Normal 2 4 6 2 2 2 5" xfId="18946" xr:uid="{00000000-0005-0000-0000-00008B670000}"/>
    <cellStyle name="Normal 2 4 6 2 2 3" xfId="3906" xr:uid="{00000000-0005-0000-0000-00008C670000}"/>
    <cellStyle name="Normal 2 4 6 2 2 3 2" xfId="12052" xr:uid="{00000000-0005-0000-0000-00008D670000}"/>
    <cellStyle name="Normal 2 4 6 2 2 3 2 2" xfId="28348" xr:uid="{00000000-0005-0000-0000-00008E670000}"/>
    <cellStyle name="Normal 2 4 6 2 2 3 3" xfId="20202" xr:uid="{00000000-0005-0000-0000-00008F670000}"/>
    <cellStyle name="Normal 2 4 6 2 2 4" xfId="6539" xr:uid="{00000000-0005-0000-0000-000090670000}"/>
    <cellStyle name="Normal 2 4 6 2 2 4 2" xfId="14685" xr:uid="{00000000-0005-0000-0000-000091670000}"/>
    <cellStyle name="Normal 2 4 6 2 2 4 2 2" xfId="30981" xr:uid="{00000000-0005-0000-0000-000092670000}"/>
    <cellStyle name="Normal 2 4 6 2 2 4 3" xfId="22835" xr:uid="{00000000-0005-0000-0000-000093670000}"/>
    <cellStyle name="Normal 2 4 6 2 2 5" xfId="9386" xr:uid="{00000000-0005-0000-0000-000094670000}"/>
    <cellStyle name="Normal 2 4 6 2 2 5 2" xfId="25682" xr:uid="{00000000-0005-0000-0000-000095670000}"/>
    <cellStyle name="Normal 2 4 6 2 2 6" xfId="17536" xr:uid="{00000000-0005-0000-0000-000096670000}"/>
    <cellStyle name="Normal 2 4 6 2 3" xfId="1945" xr:uid="{00000000-0005-0000-0000-000097670000}"/>
    <cellStyle name="Normal 2 4 6 2 3 2" xfId="4515" xr:uid="{00000000-0005-0000-0000-000098670000}"/>
    <cellStyle name="Normal 2 4 6 2 3 2 2" xfId="12661" xr:uid="{00000000-0005-0000-0000-000099670000}"/>
    <cellStyle name="Normal 2 4 6 2 3 2 2 2" xfId="28957" xr:uid="{00000000-0005-0000-0000-00009A670000}"/>
    <cellStyle name="Normal 2 4 6 2 3 2 3" xfId="20811" xr:uid="{00000000-0005-0000-0000-00009B670000}"/>
    <cellStyle name="Normal 2 4 6 2 3 3" xfId="7244" xr:uid="{00000000-0005-0000-0000-00009C670000}"/>
    <cellStyle name="Normal 2 4 6 2 3 3 2" xfId="15390" xr:uid="{00000000-0005-0000-0000-00009D670000}"/>
    <cellStyle name="Normal 2 4 6 2 3 3 2 2" xfId="31686" xr:uid="{00000000-0005-0000-0000-00009E670000}"/>
    <cellStyle name="Normal 2 4 6 2 3 3 3" xfId="23540" xr:uid="{00000000-0005-0000-0000-00009F670000}"/>
    <cellStyle name="Normal 2 4 6 2 3 4" xfId="10091" xr:uid="{00000000-0005-0000-0000-0000A0670000}"/>
    <cellStyle name="Normal 2 4 6 2 3 4 2" xfId="26387" xr:uid="{00000000-0005-0000-0000-0000A1670000}"/>
    <cellStyle name="Normal 2 4 6 2 3 5" xfId="18241" xr:uid="{00000000-0005-0000-0000-0000A2670000}"/>
    <cellStyle name="Normal 2 4 6 2 4" xfId="3297" xr:uid="{00000000-0005-0000-0000-0000A3670000}"/>
    <cellStyle name="Normal 2 4 6 2 4 2" xfId="11443" xr:uid="{00000000-0005-0000-0000-0000A4670000}"/>
    <cellStyle name="Normal 2 4 6 2 4 2 2" xfId="27739" xr:uid="{00000000-0005-0000-0000-0000A5670000}"/>
    <cellStyle name="Normal 2 4 6 2 4 3" xfId="19593" xr:uid="{00000000-0005-0000-0000-0000A6670000}"/>
    <cellStyle name="Normal 2 4 6 2 5" xfId="5834" xr:uid="{00000000-0005-0000-0000-0000A7670000}"/>
    <cellStyle name="Normal 2 4 6 2 5 2" xfId="13980" xr:uid="{00000000-0005-0000-0000-0000A8670000}"/>
    <cellStyle name="Normal 2 4 6 2 5 2 2" xfId="30276" xr:uid="{00000000-0005-0000-0000-0000A9670000}"/>
    <cellStyle name="Normal 2 4 6 2 5 3" xfId="22130" xr:uid="{00000000-0005-0000-0000-0000AA670000}"/>
    <cellStyle name="Normal 2 4 6 2 6" xfId="8681" xr:uid="{00000000-0005-0000-0000-0000AB670000}"/>
    <cellStyle name="Normal 2 4 6 2 6 2" xfId="24977" xr:uid="{00000000-0005-0000-0000-0000AC670000}"/>
    <cellStyle name="Normal 2 4 6 2 7" xfId="16831" xr:uid="{00000000-0005-0000-0000-0000AD670000}"/>
    <cellStyle name="Normal 2 4 6 3" xfId="896" xr:uid="{00000000-0005-0000-0000-0000AE670000}"/>
    <cellStyle name="Normal 2 4 6 3 2" xfId="2306" xr:uid="{00000000-0005-0000-0000-0000AF670000}"/>
    <cellStyle name="Normal 2 4 6 3 2 2" xfId="4828" xr:uid="{00000000-0005-0000-0000-0000B0670000}"/>
    <cellStyle name="Normal 2 4 6 3 2 2 2" xfId="12974" xr:uid="{00000000-0005-0000-0000-0000B1670000}"/>
    <cellStyle name="Normal 2 4 6 3 2 2 2 2" xfId="29270" xr:uid="{00000000-0005-0000-0000-0000B2670000}"/>
    <cellStyle name="Normal 2 4 6 3 2 2 3" xfId="21124" xr:uid="{00000000-0005-0000-0000-0000B3670000}"/>
    <cellStyle name="Normal 2 4 6 3 2 3" xfId="7605" xr:uid="{00000000-0005-0000-0000-0000B4670000}"/>
    <cellStyle name="Normal 2 4 6 3 2 3 2" xfId="15751" xr:uid="{00000000-0005-0000-0000-0000B5670000}"/>
    <cellStyle name="Normal 2 4 6 3 2 3 2 2" xfId="32047" xr:uid="{00000000-0005-0000-0000-0000B6670000}"/>
    <cellStyle name="Normal 2 4 6 3 2 3 3" xfId="23901" xr:uid="{00000000-0005-0000-0000-0000B7670000}"/>
    <cellStyle name="Normal 2 4 6 3 2 4" xfId="10452" xr:uid="{00000000-0005-0000-0000-0000B8670000}"/>
    <cellStyle name="Normal 2 4 6 3 2 4 2" xfId="26748" xr:uid="{00000000-0005-0000-0000-0000B9670000}"/>
    <cellStyle name="Normal 2 4 6 3 2 5" xfId="18602" xr:uid="{00000000-0005-0000-0000-0000BA670000}"/>
    <cellStyle name="Normal 2 4 6 3 3" xfId="3610" xr:uid="{00000000-0005-0000-0000-0000BB670000}"/>
    <cellStyle name="Normal 2 4 6 3 3 2" xfId="11756" xr:uid="{00000000-0005-0000-0000-0000BC670000}"/>
    <cellStyle name="Normal 2 4 6 3 3 2 2" xfId="28052" xr:uid="{00000000-0005-0000-0000-0000BD670000}"/>
    <cellStyle name="Normal 2 4 6 3 3 3" xfId="19906" xr:uid="{00000000-0005-0000-0000-0000BE670000}"/>
    <cellStyle name="Normal 2 4 6 3 4" xfId="6195" xr:uid="{00000000-0005-0000-0000-0000BF670000}"/>
    <cellStyle name="Normal 2 4 6 3 4 2" xfId="14341" xr:uid="{00000000-0005-0000-0000-0000C0670000}"/>
    <cellStyle name="Normal 2 4 6 3 4 2 2" xfId="30637" xr:uid="{00000000-0005-0000-0000-0000C1670000}"/>
    <cellStyle name="Normal 2 4 6 3 4 3" xfId="22491" xr:uid="{00000000-0005-0000-0000-0000C2670000}"/>
    <cellStyle name="Normal 2 4 6 3 5" xfId="9042" xr:uid="{00000000-0005-0000-0000-0000C3670000}"/>
    <cellStyle name="Normal 2 4 6 3 5 2" xfId="25338" xr:uid="{00000000-0005-0000-0000-0000C4670000}"/>
    <cellStyle name="Normal 2 4 6 3 6" xfId="17192" xr:uid="{00000000-0005-0000-0000-0000C5670000}"/>
    <cellStyle name="Normal 2 4 6 4" xfId="1601" xr:uid="{00000000-0005-0000-0000-0000C6670000}"/>
    <cellStyle name="Normal 2 4 6 4 2" xfId="4219" xr:uid="{00000000-0005-0000-0000-0000C7670000}"/>
    <cellStyle name="Normal 2 4 6 4 2 2" xfId="12365" xr:uid="{00000000-0005-0000-0000-0000C8670000}"/>
    <cellStyle name="Normal 2 4 6 4 2 2 2" xfId="28661" xr:uid="{00000000-0005-0000-0000-0000C9670000}"/>
    <cellStyle name="Normal 2 4 6 4 2 3" xfId="20515" xr:uid="{00000000-0005-0000-0000-0000CA670000}"/>
    <cellStyle name="Normal 2 4 6 4 3" xfId="6900" xr:uid="{00000000-0005-0000-0000-0000CB670000}"/>
    <cellStyle name="Normal 2 4 6 4 3 2" xfId="15046" xr:uid="{00000000-0005-0000-0000-0000CC670000}"/>
    <cellStyle name="Normal 2 4 6 4 3 2 2" xfId="31342" xr:uid="{00000000-0005-0000-0000-0000CD670000}"/>
    <cellStyle name="Normal 2 4 6 4 3 3" xfId="23196" xr:uid="{00000000-0005-0000-0000-0000CE670000}"/>
    <cellStyle name="Normal 2 4 6 4 4" xfId="9747" xr:uid="{00000000-0005-0000-0000-0000CF670000}"/>
    <cellStyle name="Normal 2 4 6 4 4 2" xfId="26043" xr:uid="{00000000-0005-0000-0000-0000D0670000}"/>
    <cellStyle name="Normal 2 4 6 4 5" xfId="17897" xr:uid="{00000000-0005-0000-0000-0000D1670000}"/>
    <cellStyle name="Normal 2 4 6 5" xfId="3001" xr:uid="{00000000-0005-0000-0000-0000D2670000}"/>
    <cellStyle name="Normal 2 4 6 5 2" xfId="11147" xr:uid="{00000000-0005-0000-0000-0000D3670000}"/>
    <cellStyle name="Normal 2 4 6 5 2 2" xfId="27443" xr:uid="{00000000-0005-0000-0000-0000D4670000}"/>
    <cellStyle name="Normal 2 4 6 5 3" xfId="19297" xr:uid="{00000000-0005-0000-0000-0000D5670000}"/>
    <cellStyle name="Normal 2 4 6 6" xfId="5490" xr:uid="{00000000-0005-0000-0000-0000D6670000}"/>
    <cellStyle name="Normal 2 4 6 6 2" xfId="13636" xr:uid="{00000000-0005-0000-0000-0000D7670000}"/>
    <cellStyle name="Normal 2 4 6 6 2 2" xfId="29932" xr:uid="{00000000-0005-0000-0000-0000D8670000}"/>
    <cellStyle name="Normal 2 4 6 6 3" xfId="21786" xr:uid="{00000000-0005-0000-0000-0000D9670000}"/>
    <cellStyle name="Normal 2 4 6 7" xfId="8337" xr:uid="{00000000-0005-0000-0000-0000DA670000}"/>
    <cellStyle name="Normal 2 4 6 7 2" xfId="24633" xr:uid="{00000000-0005-0000-0000-0000DB670000}"/>
    <cellStyle name="Normal 2 4 6 8" xfId="16487" xr:uid="{00000000-0005-0000-0000-0000DC670000}"/>
    <cellStyle name="Normal 2 4 7" xfId="265" xr:uid="{00000000-0005-0000-0000-0000DD670000}"/>
    <cellStyle name="Normal 2 4 7 2" xfId="609" xr:uid="{00000000-0005-0000-0000-0000DE670000}"/>
    <cellStyle name="Normal 2 4 7 2 2" xfId="1315" xr:uid="{00000000-0005-0000-0000-0000DF670000}"/>
    <cellStyle name="Normal 2 4 7 2 2 2" xfId="2725" xr:uid="{00000000-0005-0000-0000-0000E0670000}"/>
    <cellStyle name="Normal 2 4 7 2 2 2 2" xfId="5198" xr:uid="{00000000-0005-0000-0000-0000E1670000}"/>
    <cellStyle name="Normal 2 4 7 2 2 2 2 2" xfId="13344" xr:uid="{00000000-0005-0000-0000-0000E2670000}"/>
    <cellStyle name="Normal 2 4 7 2 2 2 2 2 2" xfId="29640" xr:uid="{00000000-0005-0000-0000-0000E3670000}"/>
    <cellStyle name="Normal 2 4 7 2 2 2 2 3" xfId="21494" xr:uid="{00000000-0005-0000-0000-0000E4670000}"/>
    <cellStyle name="Normal 2 4 7 2 2 2 3" xfId="8024" xr:uid="{00000000-0005-0000-0000-0000E5670000}"/>
    <cellStyle name="Normal 2 4 7 2 2 2 3 2" xfId="16170" xr:uid="{00000000-0005-0000-0000-0000E6670000}"/>
    <cellStyle name="Normal 2 4 7 2 2 2 3 2 2" xfId="32466" xr:uid="{00000000-0005-0000-0000-0000E7670000}"/>
    <cellStyle name="Normal 2 4 7 2 2 2 3 3" xfId="24320" xr:uid="{00000000-0005-0000-0000-0000E8670000}"/>
    <cellStyle name="Normal 2 4 7 2 2 2 4" xfId="10871" xr:uid="{00000000-0005-0000-0000-0000E9670000}"/>
    <cellStyle name="Normal 2 4 7 2 2 2 4 2" xfId="27167" xr:uid="{00000000-0005-0000-0000-0000EA670000}"/>
    <cellStyle name="Normal 2 4 7 2 2 2 5" xfId="19021" xr:uid="{00000000-0005-0000-0000-0000EB670000}"/>
    <cellStyle name="Normal 2 4 7 2 2 3" xfId="3980" xr:uid="{00000000-0005-0000-0000-0000EC670000}"/>
    <cellStyle name="Normal 2 4 7 2 2 3 2" xfId="12126" xr:uid="{00000000-0005-0000-0000-0000ED670000}"/>
    <cellStyle name="Normal 2 4 7 2 2 3 2 2" xfId="28422" xr:uid="{00000000-0005-0000-0000-0000EE670000}"/>
    <cellStyle name="Normal 2 4 7 2 2 3 3" xfId="20276" xr:uid="{00000000-0005-0000-0000-0000EF670000}"/>
    <cellStyle name="Normal 2 4 7 2 2 4" xfId="6614" xr:uid="{00000000-0005-0000-0000-0000F0670000}"/>
    <cellStyle name="Normal 2 4 7 2 2 4 2" xfId="14760" xr:uid="{00000000-0005-0000-0000-0000F1670000}"/>
    <cellStyle name="Normal 2 4 7 2 2 4 2 2" xfId="31056" xr:uid="{00000000-0005-0000-0000-0000F2670000}"/>
    <cellStyle name="Normal 2 4 7 2 2 4 3" xfId="22910" xr:uid="{00000000-0005-0000-0000-0000F3670000}"/>
    <cellStyle name="Normal 2 4 7 2 2 5" xfId="9461" xr:uid="{00000000-0005-0000-0000-0000F4670000}"/>
    <cellStyle name="Normal 2 4 7 2 2 5 2" xfId="25757" xr:uid="{00000000-0005-0000-0000-0000F5670000}"/>
    <cellStyle name="Normal 2 4 7 2 2 6" xfId="17611" xr:uid="{00000000-0005-0000-0000-0000F6670000}"/>
    <cellStyle name="Normal 2 4 7 2 3" xfId="2020" xr:uid="{00000000-0005-0000-0000-0000F7670000}"/>
    <cellStyle name="Normal 2 4 7 2 3 2" xfId="4589" xr:uid="{00000000-0005-0000-0000-0000F8670000}"/>
    <cellStyle name="Normal 2 4 7 2 3 2 2" xfId="12735" xr:uid="{00000000-0005-0000-0000-0000F9670000}"/>
    <cellStyle name="Normal 2 4 7 2 3 2 2 2" xfId="29031" xr:uid="{00000000-0005-0000-0000-0000FA670000}"/>
    <cellStyle name="Normal 2 4 7 2 3 2 3" xfId="20885" xr:uid="{00000000-0005-0000-0000-0000FB670000}"/>
    <cellStyle name="Normal 2 4 7 2 3 3" xfId="7319" xr:uid="{00000000-0005-0000-0000-0000FC670000}"/>
    <cellStyle name="Normal 2 4 7 2 3 3 2" xfId="15465" xr:uid="{00000000-0005-0000-0000-0000FD670000}"/>
    <cellStyle name="Normal 2 4 7 2 3 3 2 2" xfId="31761" xr:uid="{00000000-0005-0000-0000-0000FE670000}"/>
    <cellStyle name="Normal 2 4 7 2 3 3 3" xfId="23615" xr:uid="{00000000-0005-0000-0000-0000FF670000}"/>
    <cellStyle name="Normal 2 4 7 2 3 4" xfId="10166" xr:uid="{00000000-0005-0000-0000-000000680000}"/>
    <cellStyle name="Normal 2 4 7 2 3 4 2" xfId="26462" xr:uid="{00000000-0005-0000-0000-000001680000}"/>
    <cellStyle name="Normal 2 4 7 2 3 5" xfId="18316" xr:uid="{00000000-0005-0000-0000-000002680000}"/>
    <cellStyle name="Normal 2 4 7 2 4" xfId="3371" xr:uid="{00000000-0005-0000-0000-000003680000}"/>
    <cellStyle name="Normal 2 4 7 2 4 2" xfId="11517" xr:uid="{00000000-0005-0000-0000-000004680000}"/>
    <cellStyle name="Normal 2 4 7 2 4 2 2" xfId="27813" xr:uid="{00000000-0005-0000-0000-000005680000}"/>
    <cellStyle name="Normal 2 4 7 2 4 3" xfId="19667" xr:uid="{00000000-0005-0000-0000-000006680000}"/>
    <cellStyle name="Normal 2 4 7 2 5" xfId="5909" xr:uid="{00000000-0005-0000-0000-000007680000}"/>
    <cellStyle name="Normal 2 4 7 2 5 2" xfId="14055" xr:uid="{00000000-0005-0000-0000-000008680000}"/>
    <cellStyle name="Normal 2 4 7 2 5 2 2" xfId="30351" xr:uid="{00000000-0005-0000-0000-000009680000}"/>
    <cellStyle name="Normal 2 4 7 2 5 3" xfId="22205" xr:uid="{00000000-0005-0000-0000-00000A680000}"/>
    <cellStyle name="Normal 2 4 7 2 6" xfId="8756" xr:uid="{00000000-0005-0000-0000-00000B680000}"/>
    <cellStyle name="Normal 2 4 7 2 6 2" xfId="25052" xr:uid="{00000000-0005-0000-0000-00000C680000}"/>
    <cellStyle name="Normal 2 4 7 2 7" xfId="16906" xr:uid="{00000000-0005-0000-0000-00000D680000}"/>
    <cellStyle name="Normal 2 4 7 3" xfId="971" xr:uid="{00000000-0005-0000-0000-00000E680000}"/>
    <cellStyle name="Normal 2 4 7 3 2" xfId="2381" xr:uid="{00000000-0005-0000-0000-00000F680000}"/>
    <cellStyle name="Normal 2 4 7 3 2 2" xfId="4902" xr:uid="{00000000-0005-0000-0000-000010680000}"/>
    <cellStyle name="Normal 2 4 7 3 2 2 2" xfId="13048" xr:uid="{00000000-0005-0000-0000-000011680000}"/>
    <cellStyle name="Normal 2 4 7 3 2 2 2 2" xfId="29344" xr:uid="{00000000-0005-0000-0000-000012680000}"/>
    <cellStyle name="Normal 2 4 7 3 2 2 3" xfId="21198" xr:uid="{00000000-0005-0000-0000-000013680000}"/>
    <cellStyle name="Normal 2 4 7 3 2 3" xfId="7680" xr:uid="{00000000-0005-0000-0000-000014680000}"/>
    <cellStyle name="Normal 2 4 7 3 2 3 2" xfId="15826" xr:uid="{00000000-0005-0000-0000-000015680000}"/>
    <cellStyle name="Normal 2 4 7 3 2 3 2 2" xfId="32122" xr:uid="{00000000-0005-0000-0000-000016680000}"/>
    <cellStyle name="Normal 2 4 7 3 2 3 3" xfId="23976" xr:uid="{00000000-0005-0000-0000-000017680000}"/>
    <cellStyle name="Normal 2 4 7 3 2 4" xfId="10527" xr:uid="{00000000-0005-0000-0000-000018680000}"/>
    <cellStyle name="Normal 2 4 7 3 2 4 2" xfId="26823" xr:uid="{00000000-0005-0000-0000-000019680000}"/>
    <cellStyle name="Normal 2 4 7 3 2 5" xfId="18677" xr:uid="{00000000-0005-0000-0000-00001A680000}"/>
    <cellStyle name="Normal 2 4 7 3 3" xfId="3684" xr:uid="{00000000-0005-0000-0000-00001B680000}"/>
    <cellStyle name="Normal 2 4 7 3 3 2" xfId="11830" xr:uid="{00000000-0005-0000-0000-00001C680000}"/>
    <cellStyle name="Normal 2 4 7 3 3 2 2" xfId="28126" xr:uid="{00000000-0005-0000-0000-00001D680000}"/>
    <cellStyle name="Normal 2 4 7 3 3 3" xfId="19980" xr:uid="{00000000-0005-0000-0000-00001E680000}"/>
    <cellStyle name="Normal 2 4 7 3 4" xfId="6270" xr:uid="{00000000-0005-0000-0000-00001F680000}"/>
    <cellStyle name="Normal 2 4 7 3 4 2" xfId="14416" xr:uid="{00000000-0005-0000-0000-000020680000}"/>
    <cellStyle name="Normal 2 4 7 3 4 2 2" xfId="30712" xr:uid="{00000000-0005-0000-0000-000021680000}"/>
    <cellStyle name="Normal 2 4 7 3 4 3" xfId="22566" xr:uid="{00000000-0005-0000-0000-000022680000}"/>
    <cellStyle name="Normal 2 4 7 3 5" xfId="9117" xr:uid="{00000000-0005-0000-0000-000023680000}"/>
    <cellStyle name="Normal 2 4 7 3 5 2" xfId="25413" xr:uid="{00000000-0005-0000-0000-000024680000}"/>
    <cellStyle name="Normal 2 4 7 3 6" xfId="17267" xr:uid="{00000000-0005-0000-0000-000025680000}"/>
    <cellStyle name="Normal 2 4 7 4" xfId="1676" xr:uid="{00000000-0005-0000-0000-000026680000}"/>
    <cellStyle name="Normal 2 4 7 4 2" xfId="4293" xr:uid="{00000000-0005-0000-0000-000027680000}"/>
    <cellStyle name="Normal 2 4 7 4 2 2" xfId="12439" xr:uid="{00000000-0005-0000-0000-000028680000}"/>
    <cellStyle name="Normal 2 4 7 4 2 2 2" xfId="28735" xr:uid="{00000000-0005-0000-0000-000029680000}"/>
    <cellStyle name="Normal 2 4 7 4 2 3" xfId="20589" xr:uid="{00000000-0005-0000-0000-00002A680000}"/>
    <cellStyle name="Normal 2 4 7 4 3" xfId="6975" xr:uid="{00000000-0005-0000-0000-00002B680000}"/>
    <cellStyle name="Normal 2 4 7 4 3 2" xfId="15121" xr:uid="{00000000-0005-0000-0000-00002C680000}"/>
    <cellStyle name="Normal 2 4 7 4 3 2 2" xfId="31417" xr:uid="{00000000-0005-0000-0000-00002D680000}"/>
    <cellStyle name="Normal 2 4 7 4 3 3" xfId="23271" xr:uid="{00000000-0005-0000-0000-00002E680000}"/>
    <cellStyle name="Normal 2 4 7 4 4" xfId="9822" xr:uid="{00000000-0005-0000-0000-00002F680000}"/>
    <cellStyle name="Normal 2 4 7 4 4 2" xfId="26118" xr:uid="{00000000-0005-0000-0000-000030680000}"/>
    <cellStyle name="Normal 2 4 7 4 5" xfId="17972" xr:uid="{00000000-0005-0000-0000-000031680000}"/>
    <cellStyle name="Normal 2 4 7 5" xfId="3075" xr:uid="{00000000-0005-0000-0000-000032680000}"/>
    <cellStyle name="Normal 2 4 7 5 2" xfId="11221" xr:uid="{00000000-0005-0000-0000-000033680000}"/>
    <cellStyle name="Normal 2 4 7 5 2 2" xfId="27517" xr:uid="{00000000-0005-0000-0000-000034680000}"/>
    <cellStyle name="Normal 2 4 7 5 3" xfId="19371" xr:uid="{00000000-0005-0000-0000-000035680000}"/>
    <cellStyle name="Normal 2 4 7 6" xfId="5565" xr:uid="{00000000-0005-0000-0000-000036680000}"/>
    <cellStyle name="Normal 2 4 7 6 2" xfId="13711" xr:uid="{00000000-0005-0000-0000-000037680000}"/>
    <cellStyle name="Normal 2 4 7 6 2 2" xfId="30007" xr:uid="{00000000-0005-0000-0000-000038680000}"/>
    <cellStyle name="Normal 2 4 7 6 3" xfId="21861" xr:uid="{00000000-0005-0000-0000-000039680000}"/>
    <cellStyle name="Normal 2 4 7 7" xfId="8412" xr:uid="{00000000-0005-0000-0000-00003A680000}"/>
    <cellStyle name="Normal 2 4 7 7 2" xfId="24708" xr:uid="{00000000-0005-0000-0000-00003B680000}"/>
    <cellStyle name="Normal 2 4 7 8" xfId="16562" xr:uid="{00000000-0005-0000-0000-00003C680000}"/>
    <cellStyle name="Normal 2 4 8" xfId="355" xr:uid="{00000000-0005-0000-0000-00003D680000}"/>
    <cellStyle name="Normal 2 4 8 2" xfId="1061" xr:uid="{00000000-0005-0000-0000-00003E680000}"/>
    <cellStyle name="Normal 2 4 8 2 2" xfId="2471" xr:uid="{00000000-0005-0000-0000-00003F680000}"/>
    <cellStyle name="Normal 2 4 8 2 2 2" xfId="4976" xr:uid="{00000000-0005-0000-0000-000040680000}"/>
    <cellStyle name="Normal 2 4 8 2 2 2 2" xfId="13122" xr:uid="{00000000-0005-0000-0000-000041680000}"/>
    <cellStyle name="Normal 2 4 8 2 2 2 2 2" xfId="29418" xr:uid="{00000000-0005-0000-0000-000042680000}"/>
    <cellStyle name="Normal 2 4 8 2 2 2 3" xfId="21272" xr:uid="{00000000-0005-0000-0000-000043680000}"/>
    <cellStyle name="Normal 2 4 8 2 2 3" xfId="7770" xr:uid="{00000000-0005-0000-0000-000044680000}"/>
    <cellStyle name="Normal 2 4 8 2 2 3 2" xfId="15916" xr:uid="{00000000-0005-0000-0000-000045680000}"/>
    <cellStyle name="Normal 2 4 8 2 2 3 2 2" xfId="32212" xr:uid="{00000000-0005-0000-0000-000046680000}"/>
    <cellStyle name="Normal 2 4 8 2 2 3 3" xfId="24066" xr:uid="{00000000-0005-0000-0000-000047680000}"/>
    <cellStyle name="Normal 2 4 8 2 2 4" xfId="10617" xr:uid="{00000000-0005-0000-0000-000048680000}"/>
    <cellStyle name="Normal 2 4 8 2 2 4 2" xfId="26913" xr:uid="{00000000-0005-0000-0000-000049680000}"/>
    <cellStyle name="Normal 2 4 8 2 2 5" xfId="18767" xr:uid="{00000000-0005-0000-0000-00004A680000}"/>
    <cellStyle name="Normal 2 4 8 2 3" xfId="3758" xr:uid="{00000000-0005-0000-0000-00004B680000}"/>
    <cellStyle name="Normal 2 4 8 2 3 2" xfId="11904" xr:uid="{00000000-0005-0000-0000-00004C680000}"/>
    <cellStyle name="Normal 2 4 8 2 3 2 2" xfId="28200" xr:uid="{00000000-0005-0000-0000-00004D680000}"/>
    <cellStyle name="Normal 2 4 8 2 3 3" xfId="20054" xr:uid="{00000000-0005-0000-0000-00004E680000}"/>
    <cellStyle name="Normal 2 4 8 2 4" xfId="6360" xr:uid="{00000000-0005-0000-0000-00004F680000}"/>
    <cellStyle name="Normal 2 4 8 2 4 2" xfId="14506" xr:uid="{00000000-0005-0000-0000-000050680000}"/>
    <cellStyle name="Normal 2 4 8 2 4 2 2" xfId="30802" xr:uid="{00000000-0005-0000-0000-000051680000}"/>
    <cellStyle name="Normal 2 4 8 2 4 3" xfId="22656" xr:uid="{00000000-0005-0000-0000-000052680000}"/>
    <cellStyle name="Normal 2 4 8 2 5" xfId="9207" xr:uid="{00000000-0005-0000-0000-000053680000}"/>
    <cellStyle name="Normal 2 4 8 2 5 2" xfId="25503" xr:uid="{00000000-0005-0000-0000-000054680000}"/>
    <cellStyle name="Normal 2 4 8 2 6" xfId="17357" xr:uid="{00000000-0005-0000-0000-000055680000}"/>
    <cellStyle name="Normal 2 4 8 3" xfId="1766" xr:uid="{00000000-0005-0000-0000-000056680000}"/>
    <cellStyle name="Normal 2 4 8 3 2" xfId="4367" xr:uid="{00000000-0005-0000-0000-000057680000}"/>
    <cellStyle name="Normal 2 4 8 3 2 2" xfId="12513" xr:uid="{00000000-0005-0000-0000-000058680000}"/>
    <cellStyle name="Normal 2 4 8 3 2 2 2" xfId="28809" xr:uid="{00000000-0005-0000-0000-000059680000}"/>
    <cellStyle name="Normal 2 4 8 3 2 3" xfId="20663" xr:uid="{00000000-0005-0000-0000-00005A680000}"/>
    <cellStyle name="Normal 2 4 8 3 3" xfId="7065" xr:uid="{00000000-0005-0000-0000-00005B680000}"/>
    <cellStyle name="Normal 2 4 8 3 3 2" xfId="15211" xr:uid="{00000000-0005-0000-0000-00005C680000}"/>
    <cellStyle name="Normal 2 4 8 3 3 2 2" xfId="31507" xr:uid="{00000000-0005-0000-0000-00005D680000}"/>
    <cellStyle name="Normal 2 4 8 3 3 3" xfId="23361" xr:uid="{00000000-0005-0000-0000-00005E680000}"/>
    <cellStyle name="Normal 2 4 8 3 4" xfId="9912" xr:uid="{00000000-0005-0000-0000-00005F680000}"/>
    <cellStyle name="Normal 2 4 8 3 4 2" xfId="26208" xr:uid="{00000000-0005-0000-0000-000060680000}"/>
    <cellStyle name="Normal 2 4 8 3 5" xfId="18062" xr:uid="{00000000-0005-0000-0000-000061680000}"/>
    <cellStyle name="Normal 2 4 8 4" xfId="3149" xr:uid="{00000000-0005-0000-0000-000062680000}"/>
    <cellStyle name="Normal 2 4 8 4 2" xfId="11295" xr:uid="{00000000-0005-0000-0000-000063680000}"/>
    <cellStyle name="Normal 2 4 8 4 2 2" xfId="27591" xr:uid="{00000000-0005-0000-0000-000064680000}"/>
    <cellStyle name="Normal 2 4 8 4 3" xfId="19445" xr:uid="{00000000-0005-0000-0000-000065680000}"/>
    <cellStyle name="Normal 2 4 8 5" xfId="5655" xr:uid="{00000000-0005-0000-0000-000066680000}"/>
    <cellStyle name="Normal 2 4 8 5 2" xfId="13801" xr:uid="{00000000-0005-0000-0000-000067680000}"/>
    <cellStyle name="Normal 2 4 8 5 2 2" xfId="30097" xr:uid="{00000000-0005-0000-0000-000068680000}"/>
    <cellStyle name="Normal 2 4 8 5 3" xfId="21951" xr:uid="{00000000-0005-0000-0000-000069680000}"/>
    <cellStyle name="Normal 2 4 8 6" xfId="8502" xr:uid="{00000000-0005-0000-0000-00006A680000}"/>
    <cellStyle name="Normal 2 4 8 6 2" xfId="24798" xr:uid="{00000000-0005-0000-0000-00006B680000}"/>
    <cellStyle name="Normal 2 4 8 7" xfId="16652" xr:uid="{00000000-0005-0000-0000-00006C680000}"/>
    <cellStyle name="Normal 2 4 9" xfId="717" xr:uid="{00000000-0005-0000-0000-00006D680000}"/>
    <cellStyle name="Normal 2 4 9 2" xfId="2127" xr:uid="{00000000-0005-0000-0000-00006E680000}"/>
    <cellStyle name="Normal 2 4 9 2 2" xfId="4680" xr:uid="{00000000-0005-0000-0000-00006F680000}"/>
    <cellStyle name="Normal 2 4 9 2 2 2" xfId="12826" xr:uid="{00000000-0005-0000-0000-000070680000}"/>
    <cellStyle name="Normal 2 4 9 2 2 2 2" xfId="29122" xr:uid="{00000000-0005-0000-0000-000071680000}"/>
    <cellStyle name="Normal 2 4 9 2 2 3" xfId="20976" xr:uid="{00000000-0005-0000-0000-000072680000}"/>
    <cellStyle name="Normal 2 4 9 2 3" xfId="7426" xr:uid="{00000000-0005-0000-0000-000073680000}"/>
    <cellStyle name="Normal 2 4 9 2 3 2" xfId="15572" xr:uid="{00000000-0005-0000-0000-000074680000}"/>
    <cellStyle name="Normal 2 4 9 2 3 2 2" xfId="31868" xr:uid="{00000000-0005-0000-0000-000075680000}"/>
    <cellStyle name="Normal 2 4 9 2 3 3" xfId="23722" xr:uid="{00000000-0005-0000-0000-000076680000}"/>
    <cellStyle name="Normal 2 4 9 2 4" xfId="10273" xr:uid="{00000000-0005-0000-0000-000077680000}"/>
    <cellStyle name="Normal 2 4 9 2 4 2" xfId="26569" xr:uid="{00000000-0005-0000-0000-000078680000}"/>
    <cellStyle name="Normal 2 4 9 2 5" xfId="18423" xr:uid="{00000000-0005-0000-0000-000079680000}"/>
    <cellStyle name="Normal 2 4 9 3" xfId="3462" xr:uid="{00000000-0005-0000-0000-00007A680000}"/>
    <cellStyle name="Normal 2 4 9 3 2" xfId="11608" xr:uid="{00000000-0005-0000-0000-00007B680000}"/>
    <cellStyle name="Normal 2 4 9 3 2 2" xfId="27904" xr:uid="{00000000-0005-0000-0000-00007C680000}"/>
    <cellStyle name="Normal 2 4 9 3 3" xfId="19758" xr:uid="{00000000-0005-0000-0000-00007D680000}"/>
    <cellStyle name="Normal 2 4 9 4" xfId="6016" xr:uid="{00000000-0005-0000-0000-00007E680000}"/>
    <cellStyle name="Normal 2 4 9 4 2" xfId="14162" xr:uid="{00000000-0005-0000-0000-00007F680000}"/>
    <cellStyle name="Normal 2 4 9 4 2 2" xfId="30458" xr:uid="{00000000-0005-0000-0000-000080680000}"/>
    <cellStyle name="Normal 2 4 9 4 3" xfId="22312" xr:uid="{00000000-0005-0000-0000-000081680000}"/>
    <cellStyle name="Normal 2 4 9 5" xfId="8863" xr:uid="{00000000-0005-0000-0000-000082680000}"/>
    <cellStyle name="Normal 2 4 9 5 2" xfId="25159" xr:uid="{00000000-0005-0000-0000-000083680000}"/>
    <cellStyle name="Normal 2 4 9 6" xfId="17013" xr:uid="{00000000-0005-0000-0000-000084680000}"/>
    <cellStyle name="Normal 2 5" xfId="11" xr:uid="{00000000-0005-0000-0000-000085680000}"/>
    <cellStyle name="Normal 2 6" xfId="18" xr:uid="{00000000-0005-0000-0000-000086680000}"/>
    <cellStyle name="Normal 2 6 10" xfId="2859" xr:uid="{00000000-0005-0000-0000-000087680000}"/>
    <cellStyle name="Normal 2 6 10 2" xfId="11005" xr:uid="{00000000-0005-0000-0000-000088680000}"/>
    <cellStyle name="Normal 2 6 10 2 2" xfId="27301" xr:uid="{00000000-0005-0000-0000-000089680000}"/>
    <cellStyle name="Normal 2 6 10 3" xfId="19155" xr:uid="{00000000-0005-0000-0000-00008A680000}"/>
    <cellStyle name="Normal 2 6 11" xfId="5318" xr:uid="{00000000-0005-0000-0000-00008B680000}"/>
    <cellStyle name="Normal 2 6 11 2" xfId="13464" xr:uid="{00000000-0005-0000-0000-00008C680000}"/>
    <cellStyle name="Normal 2 6 11 2 2" xfId="29760" xr:uid="{00000000-0005-0000-0000-00008D680000}"/>
    <cellStyle name="Normal 2 6 11 3" xfId="21614" xr:uid="{00000000-0005-0000-0000-00008E680000}"/>
    <cellStyle name="Normal 2 6 12" xfId="8165" xr:uid="{00000000-0005-0000-0000-00008F680000}"/>
    <cellStyle name="Normal 2 6 12 2" xfId="24461" xr:uid="{00000000-0005-0000-0000-000090680000}"/>
    <cellStyle name="Normal 2 6 13" xfId="16315" xr:uid="{00000000-0005-0000-0000-000091680000}"/>
    <cellStyle name="Normal 2 6 2" xfId="40" xr:uid="{00000000-0005-0000-0000-000092680000}"/>
    <cellStyle name="Normal 2 6 2 10" xfId="5340" xr:uid="{00000000-0005-0000-0000-000093680000}"/>
    <cellStyle name="Normal 2 6 2 10 2" xfId="13486" xr:uid="{00000000-0005-0000-0000-000094680000}"/>
    <cellStyle name="Normal 2 6 2 10 2 2" xfId="29782" xr:uid="{00000000-0005-0000-0000-000095680000}"/>
    <cellStyle name="Normal 2 6 2 10 3" xfId="21636" xr:uid="{00000000-0005-0000-0000-000096680000}"/>
    <cellStyle name="Normal 2 6 2 11" xfId="8187" xr:uid="{00000000-0005-0000-0000-000097680000}"/>
    <cellStyle name="Normal 2 6 2 11 2" xfId="24483" xr:uid="{00000000-0005-0000-0000-000098680000}"/>
    <cellStyle name="Normal 2 6 2 12" xfId="16337" xr:uid="{00000000-0005-0000-0000-000099680000}"/>
    <cellStyle name="Normal 2 6 2 2" xfId="84" xr:uid="{00000000-0005-0000-0000-00009A680000}"/>
    <cellStyle name="Normal 2 6 2 2 10" xfId="8231" xr:uid="{00000000-0005-0000-0000-00009B680000}"/>
    <cellStyle name="Normal 2 6 2 2 10 2" xfId="24527" xr:uid="{00000000-0005-0000-0000-00009C680000}"/>
    <cellStyle name="Normal 2 6 2 2 11" xfId="16381" xr:uid="{00000000-0005-0000-0000-00009D680000}"/>
    <cellStyle name="Normal 2 6 2 2 2" xfId="174" xr:uid="{00000000-0005-0000-0000-00009E680000}"/>
    <cellStyle name="Normal 2 6 2 2 2 2" xfId="518" xr:uid="{00000000-0005-0000-0000-00009F680000}"/>
    <cellStyle name="Normal 2 6 2 2 2 2 2" xfId="1224" xr:uid="{00000000-0005-0000-0000-0000A0680000}"/>
    <cellStyle name="Normal 2 6 2 2 2 2 2 2" xfId="2634" xr:uid="{00000000-0005-0000-0000-0000A1680000}"/>
    <cellStyle name="Normal 2 6 2 2 2 2 2 2 2" xfId="5110" xr:uid="{00000000-0005-0000-0000-0000A2680000}"/>
    <cellStyle name="Normal 2 6 2 2 2 2 2 2 2 2" xfId="13256" xr:uid="{00000000-0005-0000-0000-0000A3680000}"/>
    <cellStyle name="Normal 2 6 2 2 2 2 2 2 2 2 2" xfId="29552" xr:uid="{00000000-0005-0000-0000-0000A4680000}"/>
    <cellStyle name="Normal 2 6 2 2 2 2 2 2 2 3" xfId="21406" xr:uid="{00000000-0005-0000-0000-0000A5680000}"/>
    <cellStyle name="Normal 2 6 2 2 2 2 2 2 3" xfId="7933" xr:uid="{00000000-0005-0000-0000-0000A6680000}"/>
    <cellStyle name="Normal 2 6 2 2 2 2 2 2 3 2" xfId="16079" xr:uid="{00000000-0005-0000-0000-0000A7680000}"/>
    <cellStyle name="Normal 2 6 2 2 2 2 2 2 3 2 2" xfId="32375" xr:uid="{00000000-0005-0000-0000-0000A8680000}"/>
    <cellStyle name="Normal 2 6 2 2 2 2 2 2 3 3" xfId="24229" xr:uid="{00000000-0005-0000-0000-0000A9680000}"/>
    <cellStyle name="Normal 2 6 2 2 2 2 2 2 4" xfId="10780" xr:uid="{00000000-0005-0000-0000-0000AA680000}"/>
    <cellStyle name="Normal 2 6 2 2 2 2 2 2 4 2" xfId="27076" xr:uid="{00000000-0005-0000-0000-0000AB680000}"/>
    <cellStyle name="Normal 2 6 2 2 2 2 2 2 5" xfId="18930" xr:uid="{00000000-0005-0000-0000-0000AC680000}"/>
    <cellStyle name="Normal 2 6 2 2 2 2 2 3" xfId="3892" xr:uid="{00000000-0005-0000-0000-0000AD680000}"/>
    <cellStyle name="Normal 2 6 2 2 2 2 2 3 2" xfId="12038" xr:uid="{00000000-0005-0000-0000-0000AE680000}"/>
    <cellStyle name="Normal 2 6 2 2 2 2 2 3 2 2" xfId="28334" xr:uid="{00000000-0005-0000-0000-0000AF680000}"/>
    <cellStyle name="Normal 2 6 2 2 2 2 2 3 3" xfId="20188" xr:uid="{00000000-0005-0000-0000-0000B0680000}"/>
    <cellStyle name="Normal 2 6 2 2 2 2 2 4" xfId="6523" xr:uid="{00000000-0005-0000-0000-0000B1680000}"/>
    <cellStyle name="Normal 2 6 2 2 2 2 2 4 2" xfId="14669" xr:uid="{00000000-0005-0000-0000-0000B2680000}"/>
    <cellStyle name="Normal 2 6 2 2 2 2 2 4 2 2" xfId="30965" xr:uid="{00000000-0005-0000-0000-0000B3680000}"/>
    <cellStyle name="Normal 2 6 2 2 2 2 2 4 3" xfId="22819" xr:uid="{00000000-0005-0000-0000-0000B4680000}"/>
    <cellStyle name="Normal 2 6 2 2 2 2 2 5" xfId="9370" xr:uid="{00000000-0005-0000-0000-0000B5680000}"/>
    <cellStyle name="Normal 2 6 2 2 2 2 2 5 2" xfId="25666" xr:uid="{00000000-0005-0000-0000-0000B6680000}"/>
    <cellStyle name="Normal 2 6 2 2 2 2 2 6" xfId="17520" xr:uid="{00000000-0005-0000-0000-0000B7680000}"/>
    <cellStyle name="Normal 2 6 2 2 2 2 3" xfId="1929" xr:uid="{00000000-0005-0000-0000-0000B8680000}"/>
    <cellStyle name="Normal 2 6 2 2 2 2 3 2" xfId="4501" xr:uid="{00000000-0005-0000-0000-0000B9680000}"/>
    <cellStyle name="Normal 2 6 2 2 2 2 3 2 2" xfId="12647" xr:uid="{00000000-0005-0000-0000-0000BA680000}"/>
    <cellStyle name="Normal 2 6 2 2 2 2 3 2 2 2" xfId="28943" xr:uid="{00000000-0005-0000-0000-0000BB680000}"/>
    <cellStyle name="Normal 2 6 2 2 2 2 3 2 3" xfId="20797" xr:uid="{00000000-0005-0000-0000-0000BC680000}"/>
    <cellStyle name="Normal 2 6 2 2 2 2 3 3" xfId="7228" xr:uid="{00000000-0005-0000-0000-0000BD680000}"/>
    <cellStyle name="Normal 2 6 2 2 2 2 3 3 2" xfId="15374" xr:uid="{00000000-0005-0000-0000-0000BE680000}"/>
    <cellStyle name="Normal 2 6 2 2 2 2 3 3 2 2" xfId="31670" xr:uid="{00000000-0005-0000-0000-0000BF680000}"/>
    <cellStyle name="Normal 2 6 2 2 2 2 3 3 3" xfId="23524" xr:uid="{00000000-0005-0000-0000-0000C0680000}"/>
    <cellStyle name="Normal 2 6 2 2 2 2 3 4" xfId="10075" xr:uid="{00000000-0005-0000-0000-0000C1680000}"/>
    <cellStyle name="Normal 2 6 2 2 2 2 3 4 2" xfId="26371" xr:uid="{00000000-0005-0000-0000-0000C2680000}"/>
    <cellStyle name="Normal 2 6 2 2 2 2 3 5" xfId="18225" xr:uid="{00000000-0005-0000-0000-0000C3680000}"/>
    <cellStyle name="Normal 2 6 2 2 2 2 4" xfId="3283" xr:uid="{00000000-0005-0000-0000-0000C4680000}"/>
    <cellStyle name="Normal 2 6 2 2 2 2 4 2" xfId="11429" xr:uid="{00000000-0005-0000-0000-0000C5680000}"/>
    <cellStyle name="Normal 2 6 2 2 2 2 4 2 2" xfId="27725" xr:uid="{00000000-0005-0000-0000-0000C6680000}"/>
    <cellStyle name="Normal 2 6 2 2 2 2 4 3" xfId="19579" xr:uid="{00000000-0005-0000-0000-0000C7680000}"/>
    <cellStyle name="Normal 2 6 2 2 2 2 5" xfId="5818" xr:uid="{00000000-0005-0000-0000-0000C8680000}"/>
    <cellStyle name="Normal 2 6 2 2 2 2 5 2" xfId="13964" xr:uid="{00000000-0005-0000-0000-0000C9680000}"/>
    <cellStyle name="Normal 2 6 2 2 2 2 5 2 2" xfId="30260" xr:uid="{00000000-0005-0000-0000-0000CA680000}"/>
    <cellStyle name="Normal 2 6 2 2 2 2 5 3" xfId="22114" xr:uid="{00000000-0005-0000-0000-0000CB680000}"/>
    <cellStyle name="Normal 2 6 2 2 2 2 6" xfId="8665" xr:uid="{00000000-0005-0000-0000-0000CC680000}"/>
    <cellStyle name="Normal 2 6 2 2 2 2 6 2" xfId="24961" xr:uid="{00000000-0005-0000-0000-0000CD680000}"/>
    <cellStyle name="Normal 2 6 2 2 2 2 7" xfId="16815" xr:uid="{00000000-0005-0000-0000-0000CE680000}"/>
    <cellStyle name="Normal 2 6 2 2 2 3" xfId="880" xr:uid="{00000000-0005-0000-0000-0000CF680000}"/>
    <cellStyle name="Normal 2 6 2 2 2 3 2" xfId="2290" xr:uid="{00000000-0005-0000-0000-0000D0680000}"/>
    <cellStyle name="Normal 2 6 2 2 2 3 2 2" xfId="4814" xr:uid="{00000000-0005-0000-0000-0000D1680000}"/>
    <cellStyle name="Normal 2 6 2 2 2 3 2 2 2" xfId="12960" xr:uid="{00000000-0005-0000-0000-0000D2680000}"/>
    <cellStyle name="Normal 2 6 2 2 2 3 2 2 2 2" xfId="29256" xr:uid="{00000000-0005-0000-0000-0000D3680000}"/>
    <cellStyle name="Normal 2 6 2 2 2 3 2 2 3" xfId="21110" xr:uid="{00000000-0005-0000-0000-0000D4680000}"/>
    <cellStyle name="Normal 2 6 2 2 2 3 2 3" xfId="7589" xr:uid="{00000000-0005-0000-0000-0000D5680000}"/>
    <cellStyle name="Normal 2 6 2 2 2 3 2 3 2" xfId="15735" xr:uid="{00000000-0005-0000-0000-0000D6680000}"/>
    <cellStyle name="Normal 2 6 2 2 2 3 2 3 2 2" xfId="32031" xr:uid="{00000000-0005-0000-0000-0000D7680000}"/>
    <cellStyle name="Normal 2 6 2 2 2 3 2 3 3" xfId="23885" xr:uid="{00000000-0005-0000-0000-0000D8680000}"/>
    <cellStyle name="Normal 2 6 2 2 2 3 2 4" xfId="10436" xr:uid="{00000000-0005-0000-0000-0000D9680000}"/>
    <cellStyle name="Normal 2 6 2 2 2 3 2 4 2" xfId="26732" xr:uid="{00000000-0005-0000-0000-0000DA680000}"/>
    <cellStyle name="Normal 2 6 2 2 2 3 2 5" xfId="18586" xr:uid="{00000000-0005-0000-0000-0000DB680000}"/>
    <cellStyle name="Normal 2 6 2 2 2 3 3" xfId="3596" xr:uid="{00000000-0005-0000-0000-0000DC680000}"/>
    <cellStyle name="Normal 2 6 2 2 2 3 3 2" xfId="11742" xr:uid="{00000000-0005-0000-0000-0000DD680000}"/>
    <cellStyle name="Normal 2 6 2 2 2 3 3 2 2" xfId="28038" xr:uid="{00000000-0005-0000-0000-0000DE680000}"/>
    <cellStyle name="Normal 2 6 2 2 2 3 3 3" xfId="19892" xr:uid="{00000000-0005-0000-0000-0000DF680000}"/>
    <cellStyle name="Normal 2 6 2 2 2 3 4" xfId="6179" xr:uid="{00000000-0005-0000-0000-0000E0680000}"/>
    <cellStyle name="Normal 2 6 2 2 2 3 4 2" xfId="14325" xr:uid="{00000000-0005-0000-0000-0000E1680000}"/>
    <cellStyle name="Normal 2 6 2 2 2 3 4 2 2" xfId="30621" xr:uid="{00000000-0005-0000-0000-0000E2680000}"/>
    <cellStyle name="Normal 2 6 2 2 2 3 4 3" xfId="22475" xr:uid="{00000000-0005-0000-0000-0000E3680000}"/>
    <cellStyle name="Normal 2 6 2 2 2 3 5" xfId="9026" xr:uid="{00000000-0005-0000-0000-0000E4680000}"/>
    <cellStyle name="Normal 2 6 2 2 2 3 5 2" xfId="25322" xr:uid="{00000000-0005-0000-0000-0000E5680000}"/>
    <cellStyle name="Normal 2 6 2 2 2 3 6" xfId="17176" xr:uid="{00000000-0005-0000-0000-0000E6680000}"/>
    <cellStyle name="Normal 2 6 2 2 2 4" xfId="1585" xr:uid="{00000000-0005-0000-0000-0000E7680000}"/>
    <cellStyle name="Normal 2 6 2 2 2 4 2" xfId="4205" xr:uid="{00000000-0005-0000-0000-0000E8680000}"/>
    <cellStyle name="Normal 2 6 2 2 2 4 2 2" xfId="12351" xr:uid="{00000000-0005-0000-0000-0000E9680000}"/>
    <cellStyle name="Normal 2 6 2 2 2 4 2 2 2" xfId="28647" xr:uid="{00000000-0005-0000-0000-0000EA680000}"/>
    <cellStyle name="Normal 2 6 2 2 2 4 2 3" xfId="20501" xr:uid="{00000000-0005-0000-0000-0000EB680000}"/>
    <cellStyle name="Normal 2 6 2 2 2 4 3" xfId="6884" xr:uid="{00000000-0005-0000-0000-0000EC680000}"/>
    <cellStyle name="Normal 2 6 2 2 2 4 3 2" xfId="15030" xr:uid="{00000000-0005-0000-0000-0000ED680000}"/>
    <cellStyle name="Normal 2 6 2 2 2 4 3 2 2" xfId="31326" xr:uid="{00000000-0005-0000-0000-0000EE680000}"/>
    <cellStyle name="Normal 2 6 2 2 2 4 3 3" xfId="23180" xr:uid="{00000000-0005-0000-0000-0000EF680000}"/>
    <cellStyle name="Normal 2 6 2 2 2 4 4" xfId="9731" xr:uid="{00000000-0005-0000-0000-0000F0680000}"/>
    <cellStyle name="Normal 2 6 2 2 2 4 4 2" xfId="26027" xr:uid="{00000000-0005-0000-0000-0000F1680000}"/>
    <cellStyle name="Normal 2 6 2 2 2 4 5" xfId="17881" xr:uid="{00000000-0005-0000-0000-0000F2680000}"/>
    <cellStyle name="Normal 2 6 2 2 2 5" xfId="2987" xr:uid="{00000000-0005-0000-0000-0000F3680000}"/>
    <cellStyle name="Normal 2 6 2 2 2 5 2" xfId="11133" xr:uid="{00000000-0005-0000-0000-0000F4680000}"/>
    <cellStyle name="Normal 2 6 2 2 2 5 2 2" xfId="27429" xr:uid="{00000000-0005-0000-0000-0000F5680000}"/>
    <cellStyle name="Normal 2 6 2 2 2 5 3" xfId="19283" xr:uid="{00000000-0005-0000-0000-0000F6680000}"/>
    <cellStyle name="Normal 2 6 2 2 2 6" xfId="5474" xr:uid="{00000000-0005-0000-0000-0000F7680000}"/>
    <cellStyle name="Normal 2 6 2 2 2 6 2" xfId="13620" xr:uid="{00000000-0005-0000-0000-0000F8680000}"/>
    <cellStyle name="Normal 2 6 2 2 2 6 2 2" xfId="29916" xr:uid="{00000000-0005-0000-0000-0000F9680000}"/>
    <cellStyle name="Normal 2 6 2 2 2 6 3" xfId="21770" xr:uid="{00000000-0005-0000-0000-0000FA680000}"/>
    <cellStyle name="Normal 2 6 2 2 2 7" xfId="8321" xr:uid="{00000000-0005-0000-0000-0000FB680000}"/>
    <cellStyle name="Normal 2 6 2 2 2 7 2" xfId="24617" xr:uid="{00000000-0005-0000-0000-0000FC680000}"/>
    <cellStyle name="Normal 2 6 2 2 2 8" xfId="16471" xr:uid="{00000000-0005-0000-0000-0000FD680000}"/>
    <cellStyle name="Normal 2 6 2 2 3" xfId="250" xr:uid="{00000000-0005-0000-0000-0000FE680000}"/>
    <cellStyle name="Normal 2 6 2 2 3 2" xfId="594" xr:uid="{00000000-0005-0000-0000-0000FF680000}"/>
    <cellStyle name="Normal 2 6 2 2 3 2 2" xfId="1300" xr:uid="{00000000-0005-0000-0000-000000690000}"/>
    <cellStyle name="Normal 2 6 2 2 3 2 2 2" xfId="2710" xr:uid="{00000000-0005-0000-0000-000001690000}"/>
    <cellStyle name="Normal 2 6 2 2 3 2 2 2 2" xfId="5184" xr:uid="{00000000-0005-0000-0000-000002690000}"/>
    <cellStyle name="Normal 2 6 2 2 3 2 2 2 2 2" xfId="13330" xr:uid="{00000000-0005-0000-0000-000003690000}"/>
    <cellStyle name="Normal 2 6 2 2 3 2 2 2 2 2 2" xfId="29626" xr:uid="{00000000-0005-0000-0000-000004690000}"/>
    <cellStyle name="Normal 2 6 2 2 3 2 2 2 2 3" xfId="21480" xr:uid="{00000000-0005-0000-0000-000005690000}"/>
    <cellStyle name="Normal 2 6 2 2 3 2 2 2 3" xfId="8009" xr:uid="{00000000-0005-0000-0000-000006690000}"/>
    <cellStyle name="Normal 2 6 2 2 3 2 2 2 3 2" xfId="16155" xr:uid="{00000000-0005-0000-0000-000007690000}"/>
    <cellStyle name="Normal 2 6 2 2 3 2 2 2 3 2 2" xfId="32451" xr:uid="{00000000-0005-0000-0000-000008690000}"/>
    <cellStyle name="Normal 2 6 2 2 3 2 2 2 3 3" xfId="24305" xr:uid="{00000000-0005-0000-0000-000009690000}"/>
    <cellStyle name="Normal 2 6 2 2 3 2 2 2 4" xfId="10856" xr:uid="{00000000-0005-0000-0000-00000A690000}"/>
    <cellStyle name="Normal 2 6 2 2 3 2 2 2 4 2" xfId="27152" xr:uid="{00000000-0005-0000-0000-00000B690000}"/>
    <cellStyle name="Normal 2 6 2 2 3 2 2 2 5" xfId="19006" xr:uid="{00000000-0005-0000-0000-00000C690000}"/>
    <cellStyle name="Normal 2 6 2 2 3 2 2 3" xfId="3966" xr:uid="{00000000-0005-0000-0000-00000D690000}"/>
    <cellStyle name="Normal 2 6 2 2 3 2 2 3 2" xfId="12112" xr:uid="{00000000-0005-0000-0000-00000E690000}"/>
    <cellStyle name="Normal 2 6 2 2 3 2 2 3 2 2" xfId="28408" xr:uid="{00000000-0005-0000-0000-00000F690000}"/>
    <cellStyle name="Normal 2 6 2 2 3 2 2 3 3" xfId="20262" xr:uid="{00000000-0005-0000-0000-000010690000}"/>
    <cellStyle name="Normal 2 6 2 2 3 2 2 4" xfId="6599" xr:uid="{00000000-0005-0000-0000-000011690000}"/>
    <cellStyle name="Normal 2 6 2 2 3 2 2 4 2" xfId="14745" xr:uid="{00000000-0005-0000-0000-000012690000}"/>
    <cellStyle name="Normal 2 6 2 2 3 2 2 4 2 2" xfId="31041" xr:uid="{00000000-0005-0000-0000-000013690000}"/>
    <cellStyle name="Normal 2 6 2 2 3 2 2 4 3" xfId="22895" xr:uid="{00000000-0005-0000-0000-000014690000}"/>
    <cellStyle name="Normal 2 6 2 2 3 2 2 5" xfId="9446" xr:uid="{00000000-0005-0000-0000-000015690000}"/>
    <cellStyle name="Normal 2 6 2 2 3 2 2 5 2" xfId="25742" xr:uid="{00000000-0005-0000-0000-000016690000}"/>
    <cellStyle name="Normal 2 6 2 2 3 2 2 6" xfId="17596" xr:uid="{00000000-0005-0000-0000-000017690000}"/>
    <cellStyle name="Normal 2 6 2 2 3 2 3" xfId="2005" xr:uid="{00000000-0005-0000-0000-000018690000}"/>
    <cellStyle name="Normal 2 6 2 2 3 2 3 2" xfId="4575" xr:uid="{00000000-0005-0000-0000-000019690000}"/>
    <cellStyle name="Normal 2 6 2 2 3 2 3 2 2" xfId="12721" xr:uid="{00000000-0005-0000-0000-00001A690000}"/>
    <cellStyle name="Normal 2 6 2 2 3 2 3 2 2 2" xfId="29017" xr:uid="{00000000-0005-0000-0000-00001B690000}"/>
    <cellStyle name="Normal 2 6 2 2 3 2 3 2 3" xfId="20871" xr:uid="{00000000-0005-0000-0000-00001C690000}"/>
    <cellStyle name="Normal 2 6 2 2 3 2 3 3" xfId="7304" xr:uid="{00000000-0005-0000-0000-00001D690000}"/>
    <cellStyle name="Normal 2 6 2 2 3 2 3 3 2" xfId="15450" xr:uid="{00000000-0005-0000-0000-00001E690000}"/>
    <cellStyle name="Normal 2 6 2 2 3 2 3 3 2 2" xfId="31746" xr:uid="{00000000-0005-0000-0000-00001F690000}"/>
    <cellStyle name="Normal 2 6 2 2 3 2 3 3 3" xfId="23600" xr:uid="{00000000-0005-0000-0000-000020690000}"/>
    <cellStyle name="Normal 2 6 2 2 3 2 3 4" xfId="10151" xr:uid="{00000000-0005-0000-0000-000021690000}"/>
    <cellStyle name="Normal 2 6 2 2 3 2 3 4 2" xfId="26447" xr:uid="{00000000-0005-0000-0000-000022690000}"/>
    <cellStyle name="Normal 2 6 2 2 3 2 3 5" xfId="18301" xr:uid="{00000000-0005-0000-0000-000023690000}"/>
    <cellStyle name="Normal 2 6 2 2 3 2 4" xfId="3357" xr:uid="{00000000-0005-0000-0000-000024690000}"/>
    <cellStyle name="Normal 2 6 2 2 3 2 4 2" xfId="11503" xr:uid="{00000000-0005-0000-0000-000025690000}"/>
    <cellStyle name="Normal 2 6 2 2 3 2 4 2 2" xfId="27799" xr:uid="{00000000-0005-0000-0000-000026690000}"/>
    <cellStyle name="Normal 2 6 2 2 3 2 4 3" xfId="19653" xr:uid="{00000000-0005-0000-0000-000027690000}"/>
    <cellStyle name="Normal 2 6 2 2 3 2 5" xfId="5894" xr:uid="{00000000-0005-0000-0000-000028690000}"/>
    <cellStyle name="Normal 2 6 2 2 3 2 5 2" xfId="14040" xr:uid="{00000000-0005-0000-0000-000029690000}"/>
    <cellStyle name="Normal 2 6 2 2 3 2 5 2 2" xfId="30336" xr:uid="{00000000-0005-0000-0000-00002A690000}"/>
    <cellStyle name="Normal 2 6 2 2 3 2 5 3" xfId="22190" xr:uid="{00000000-0005-0000-0000-00002B690000}"/>
    <cellStyle name="Normal 2 6 2 2 3 2 6" xfId="8741" xr:uid="{00000000-0005-0000-0000-00002C690000}"/>
    <cellStyle name="Normal 2 6 2 2 3 2 6 2" xfId="25037" xr:uid="{00000000-0005-0000-0000-00002D690000}"/>
    <cellStyle name="Normal 2 6 2 2 3 2 7" xfId="16891" xr:uid="{00000000-0005-0000-0000-00002E690000}"/>
    <cellStyle name="Normal 2 6 2 2 3 3" xfId="956" xr:uid="{00000000-0005-0000-0000-00002F690000}"/>
    <cellStyle name="Normal 2 6 2 2 3 3 2" xfId="2366" xr:uid="{00000000-0005-0000-0000-000030690000}"/>
    <cellStyle name="Normal 2 6 2 2 3 3 2 2" xfId="4888" xr:uid="{00000000-0005-0000-0000-000031690000}"/>
    <cellStyle name="Normal 2 6 2 2 3 3 2 2 2" xfId="13034" xr:uid="{00000000-0005-0000-0000-000032690000}"/>
    <cellStyle name="Normal 2 6 2 2 3 3 2 2 2 2" xfId="29330" xr:uid="{00000000-0005-0000-0000-000033690000}"/>
    <cellStyle name="Normal 2 6 2 2 3 3 2 2 3" xfId="21184" xr:uid="{00000000-0005-0000-0000-000034690000}"/>
    <cellStyle name="Normal 2 6 2 2 3 3 2 3" xfId="7665" xr:uid="{00000000-0005-0000-0000-000035690000}"/>
    <cellStyle name="Normal 2 6 2 2 3 3 2 3 2" xfId="15811" xr:uid="{00000000-0005-0000-0000-000036690000}"/>
    <cellStyle name="Normal 2 6 2 2 3 3 2 3 2 2" xfId="32107" xr:uid="{00000000-0005-0000-0000-000037690000}"/>
    <cellStyle name="Normal 2 6 2 2 3 3 2 3 3" xfId="23961" xr:uid="{00000000-0005-0000-0000-000038690000}"/>
    <cellStyle name="Normal 2 6 2 2 3 3 2 4" xfId="10512" xr:uid="{00000000-0005-0000-0000-000039690000}"/>
    <cellStyle name="Normal 2 6 2 2 3 3 2 4 2" xfId="26808" xr:uid="{00000000-0005-0000-0000-00003A690000}"/>
    <cellStyle name="Normal 2 6 2 2 3 3 2 5" xfId="18662" xr:uid="{00000000-0005-0000-0000-00003B690000}"/>
    <cellStyle name="Normal 2 6 2 2 3 3 3" xfId="3670" xr:uid="{00000000-0005-0000-0000-00003C690000}"/>
    <cellStyle name="Normal 2 6 2 2 3 3 3 2" xfId="11816" xr:uid="{00000000-0005-0000-0000-00003D690000}"/>
    <cellStyle name="Normal 2 6 2 2 3 3 3 2 2" xfId="28112" xr:uid="{00000000-0005-0000-0000-00003E690000}"/>
    <cellStyle name="Normal 2 6 2 2 3 3 3 3" xfId="19966" xr:uid="{00000000-0005-0000-0000-00003F690000}"/>
    <cellStyle name="Normal 2 6 2 2 3 3 4" xfId="6255" xr:uid="{00000000-0005-0000-0000-000040690000}"/>
    <cellStyle name="Normal 2 6 2 2 3 3 4 2" xfId="14401" xr:uid="{00000000-0005-0000-0000-000041690000}"/>
    <cellStyle name="Normal 2 6 2 2 3 3 4 2 2" xfId="30697" xr:uid="{00000000-0005-0000-0000-000042690000}"/>
    <cellStyle name="Normal 2 6 2 2 3 3 4 3" xfId="22551" xr:uid="{00000000-0005-0000-0000-000043690000}"/>
    <cellStyle name="Normal 2 6 2 2 3 3 5" xfId="9102" xr:uid="{00000000-0005-0000-0000-000044690000}"/>
    <cellStyle name="Normal 2 6 2 2 3 3 5 2" xfId="25398" xr:uid="{00000000-0005-0000-0000-000045690000}"/>
    <cellStyle name="Normal 2 6 2 2 3 3 6" xfId="17252" xr:uid="{00000000-0005-0000-0000-000046690000}"/>
    <cellStyle name="Normal 2 6 2 2 3 4" xfId="1661" xr:uid="{00000000-0005-0000-0000-000047690000}"/>
    <cellStyle name="Normal 2 6 2 2 3 4 2" xfId="4279" xr:uid="{00000000-0005-0000-0000-000048690000}"/>
    <cellStyle name="Normal 2 6 2 2 3 4 2 2" xfId="12425" xr:uid="{00000000-0005-0000-0000-000049690000}"/>
    <cellStyle name="Normal 2 6 2 2 3 4 2 2 2" xfId="28721" xr:uid="{00000000-0005-0000-0000-00004A690000}"/>
    <cellStyle name="Normal 2 6 2 2 3 4 2 3" xfId="20575" xr:uid="{00000000-0005-0000-0000-00004B690000}"/>
    <cellStyle name="Normal 2 6 2 2 3 4 3" xfId="6960" xr:uid="{00000000-0005-0000-0000-00004C690000}"/>
    <cellStyle name="Normal 2 6 2 2 3 4 3 2" xfId="15106" xr:uid="{00000000-0005-0000-0000-00004D690000}"/>
    <cellStyle name="Normal 2 6 2 2 3 4 3 2 2" xfId="31402" xr:uid="{00000000-0005-0000-0000-00004E690000}"/>
    <cellStyle name="Normal 2 6 2 2 3 4 3 3" xfId="23256" xr:uid="{00000000-0005-0000-0000-00004F690000}"/>
    <cellStyle name="Normal 2 6 2 2 3 4 4" xfId="9807" xr:uid="{00000000-0005-0000-0000-000050690000}"/>
    <cellStyle name="Normal 2 6 2 2 3 4 4 2" xfId="26103" xr:uid="{00000000-0005-0000-0000-000051690000}"/>
    <cellStyle name="Normal 2 6 2 2 3 4 5" xfId="17957" xr:uid="{00000000-0005-0000-0000-000052690000}"/>
    <cellStyle name="Normal 2 6 2 2 3 5" xfId="3061" xr:uid="{00000000-0005-0000-0000-000053690000}"/>
    <cellStyle name="Normal 2 6 2 2 3 5 2" xfId="11207" xr:uid="{00000000-0005-0000-0000-000054690000}"/>
    <cellStyle name="Normal 2 6 2 2 3 5 2 2" xfId="27503" xr:uid="{00000000-0005-0000-0000-000055690000}"/>
    <cellStyle name="Normal 2 6 2 2 3 5 3" xfId="19357" xr:uid="{00000000-0005-0000-0000-000056690000}"/>
    <cellStyle name="Normal 2 6 2 2 3 6" xfId="5550" xr:uid="{00000000-0005-0000-0000-000057690000}"/>
    <cellStyle name="Normal 2 6 2 2 3 6 2" xfId="13696" xr:uid="{00000000-0005-0000-0000-000058690000}"/>
    <cellStyle name="Normal 2 6 2 2 3 6 2 2" xfId="29992" xr:uid="{00000000-0005-0000-0000-000059690000}"/>
    <cellStyle name="Normal 2 6 2 2 3 6 3" xfId="21846" xr:uid="{00000000-0005-0000-0000-00005A690000}"/>
    <cellStyle name="Normal 2 6 2 2 3 7" xfId="8397" xr:uid="{00000000-0005-0000-0000-00005B690000}"/>
    <cellStyle name="Normal 2 6 2 2 3 7 2" xfId="24693" xr:uid="{00000000-0005-0000-0000-00005C690000}"/>
    <cellStyle name="Normal 2 6 2 2 3 8" xfId="16547" xr:uid="{00000000-0005-0000-0000-00005D690000}"/>
    <cellStyle name="Normal 2 6 2 2 4" xfId="338" xr:uid="{00000000-0005-0000-0000-00005E690000}"/>
    <cellStyle name="Normal 2 6 2 2 4 2" xfId="682" xr:uid="{00000000-0005-0000-0000-00005F690000}"/>
    <cellStyle name="Normal 2 6 2 2 4 2 2" xfId="1388" xr:uid="{00000000-0005-0000-0000-000060690000}"/>
    <cellStyle name="Normal 2 6 2 2 4 2 2 2" xfId="2798" xr:uid="{00000000-0005-0000-0000-000061690000}"/>
    <cellStyle name="Normal 2 6 2 2 4 2 2 2 2" xfId="5258" xr:uid="{00000000-0005-0000-0000-000062690000}"/>
    <cellStyle name="Normal 2 6 2 2 4 2 2 2 2 2" xfId="13404" xr:uid="{00000000-0005-0000-0000-000063690000}"/>
    <cellStyle name="Normal 2 6 2 2 4 2 2 2 2 2 2" xfId="29700" xr:uid="{00000000-0005-0000-0000-000064690000}"/>
    <cellStyle name="Normal 2 6 2 2 4 2 2 2 2 3" xfId="21554" xr:uid="{00000000-0005-0000-0000-000065690000}"/>
    <cellStyle name="Normal 2 6 2 2 4 2 2 2 3" xfId="8097" xr:uid="{00000000-0005-0000-0000-000066690000}"/>
    <cellStyle name="Normal 2 6 2 2 4 2 2 2 3 2" xfId="16243" xr:uid="{00000000-0005-0000-0000-000067690000}"/>
    <cellStyle name="Normal 2 6 2 2 4 2 2 2 3 2 2" xfId="32539" xr:uid="{00000000-0005-0000-0000-000068690000}"/>
    <cellStyle name="Normal 2 6 2 2 4 2 2 2 3 3" xfId="24393" xr:uid="{00000000-0005-0000-0000-000069690000}"/>
    <cellStyle name="Normal 2 6 2 2 4 2 2 2 4" xfId="10944" xr:uid="{00000000-0005-0000-0000-00006A690000}"/>
    <cellStyle name="Normal 2 6 2 2 4 2 2 2 4 2" xfId="27240" xr:uid="{00000000-0005-0000-0000-00006B690000}"/>
    <cellStyle name="Normal 2 6 2 2 4 2 2 2 5" xfId="19094" xr:uid="{00000000-0005-0000-0000-00006C690000}"/>
    <cellStyle name="Normal 2 6 2 2 4 2 2 3" xfId="4040" xr:uid="{00000000-0005-0000-0000-00006D690000}"/>
    <cellStyle name="Normal 2 6 2 2 4 2 2 3 2" xfId="12186" xr:uid="{00000000-0005-0000-0000-00006E690000}"/>
    <cellStyle name="Normal 2 6 2 2 4 2 2 3 2 2" xfId="28482" xr:uid="{00000000-0005-0000-0000-00006F690000}"/>
    <cellStyle name="Normal 2 6 2 2 4 2 2 3 3" xfId="20336" xr:uid="{00000000-0005-0000-0000-000070690000}"/>
    <cellStyle name="Normal 2 6 2 2 4 2 2 4" xfId="6687" xr:uid="{00000000-0005-0000-0000-000071690000}"/>
    <cellStyle name="Normal 2 6 2 2 4 2 2 4 2" xfId="14833" xr:uid="{00000000-0005-0000-0000-000072690000}"/>
    <cellStyle name="Normal 2 6 2 2 4 2 2 4 2 2" xfId="31129" xr:uid="{00000000-0005-0000-0000-000073690000}"/>
    <cellStyle name="Normal 2 6 2 2 4 2 2 4 3" xfId="22983" xr:uid="{00000000-0005-0000-0000-000074690000}"/>
    <cellStyle name="Normal 2 6 2 2 4 2 2 5" xfId="9534" xr:uid="{00000000-0005-0000-0000-000075690000}"/>
    <cellStyle name="Normal 2 6 2 2 4 2 2 5 2" xfId="25830" xr:uid="{00000000-0005-0000-0000-000076690000}"/>
    <cellStyle name="Normal 2 6 2 2 4 2 2 6" xfId="17684" xr:uid="{00000000-0005-0000-0000-000077690000}"/>
    <cellStyle name="Normal 2 6 2 2 4 2 3" xfId="2093" xr:uid="{00000000-0005-0000-0000-000078690000}"/>
    <cellStyle name="Normal 2 6 2 2 4 2 3 2" xfId="4649" xr:uid="{00000000-0005-0000-0000-000079690000}"/>
    <cellStyle name="Normal 2 6 2 2 4 2 3 2 2" xfId="12795" xr:uid="{00000000-0005-0000-0000-00007A690000}"/>
    <cellStyle name="Normal 2 6 2 2 4 2 3 2 2 2" xfId="29091" xr:uid="{00000000-0005-0000-0000-00007B690000}"/>
    <cellStyle name="Normal 2 6 2 2 4 2 3 2 3" xfId="20945" xr:uid="{00000000-0005-0000-0000-00007C690000}"/>
    <cellStyle name="Normal 2 6 2 2 4 2 3 3" xfId="7392" xr:uid="{00000000-0005-0000-0000-00007D690000}"/>
    <cellStyle name="Normal 2 6 2 2 4 2 3 3 2" xfId="15538" xr:uid="{00000000-0005-0000-0000-00007E690000}"/>
    <cellStyle name="Normal 2 6 2 2 4 2 3 3 2 2" xfId="31834" xr:uid="{00000000-0005-0000-0000-00007F690000}"/>
    <cellStyle name="Normal 2 6 2 2 4 2 3 3 3" xfId="23688" xr:uid="{00000000-0005-0000-0000-000080690000}"/>
    <cellStyle name="Normal 2 6 2 2 4 2 3 4" xfId="10239" xr:uid="{00000000-0005-0000-0000-000081690000}"/>
    <cellStyle name="Normal 2 6 2 2 4 2 3 4 2" xfId="26535" xr:uid="{00000000-0005-0000-0000-000082690000}"/>
    <cellStyle name="Normal 2 6 2 2 4 2 3 5" xfId="18389" xr:uid="{00000000-0005-0000-0000-000083690000}"/>
    <cellStyle name="Normal 2 6 2 2 4 2 4" xfId="3431" xr:uid="{00000000-0005-0000-0000-000084690000}"/>
    <cellStyle name="Normal 2 6 2 2 4 2 4 2" xfId="11577" xr:uid="{00000000-0005-0000-0000-000085690000}"/>
    <cellStyle name="Normal 2 6 2 2 4 2 4 2 2" xfId="27873" xr:uid="{00000000-0005-0000-0000-000086690000}"/>
    <cellStyle name="Normal 2 6 2 2 4 2 4 3" xfId="19727" xr:uid="{00000000-0005-0000-0000-000087690000}"/>
    <cellStyle name="Normal 2 6 2 2 4 2 5" xfId="5982" xr:uid="{00000000-0005-0000-0000-000088690000}"/>
    <cellStyle name="Normal 2 6 2 2 4 2 5 2" xfId="14128" xr:uid="{00000000-0005-0000-0000-000089690000}"/>
    <cellStyle name="Normal 2 6 2 2 4 2 5 2 2" xfId="30424" xr:uid="{00000000-0005-0000-0000-00008A690000}"/>
    <cellStyle name="Normal 2 6 2 2 4 2 5 3" xfId="22278" xr:uid="{00000000-0005-0000-0000-00008B690000}"/>
    <cellStyle name="Normal 2 6 2 2 4 2 6" xfId="8829" xr:uid="{00000000-0005-0000-0000-00008C690000}"/>
    <cellStyle name="Normal 2 6 2 2 4 2 6 2" xfId="25125" xr:uid="{00000000-0005-0000-0000-00008D690000}"/>
    <cellStyle name="Normal 2 6 2 2 4 2 7" xfId="16979" xr:uid="{00000000-0005-0000-0000-00008E690000}"/>
    <cellStyle name="Normal 2 6 2 2 4 3" xfId="1044" xr:uid="{00000000-0005-0000-0000-00008F690000}"/>
    <cellStyle name="Normal 2 6 2 2 4 3 2" xfId="2454" xr:uid="{00000000-0005-0000-0000-000090690000}"/>
    <cellStyle name="Normal 2 6 2 2 4 3 2 2" xfId="4962" xr:uid="{00000000-0005-0000-0000-000091690000}"/>
    <cellStyle name="Normal 2 6 2 2 4 3 2 2 2" xfId="13108" xr:uid="{00000000-0005-0000-0000-000092690000}"/>
    <cellStyle name="Normal 2 6 2 2 4 3 2 2 2 2" xfId="29404" xr:uid="{00000000-0005-0000-0000-000093690000}"/>
    <cellStyle name="Normal 2 6 2 2 4 3 2 2 3" xfId="21258" xr:uid="{00000000-0005-0000-0000-000094690000}"/>
    <cellStyle name="Normal 2 6 2 2 4 3 2 3" xfId="7753" xr:uid="{00000000-0005-0000-0000-000095690000}"/>
    <cellStyle name="Normal 2 6 2 2 4 3 2 3 2" xfId="15899" xr:uid="{00000000-0005-0000-0000-000096690000}"/>
    <cellStyle name="Normal 2 6 2 2 4 3 2 3 2 2" xfId="32195" xr:uid="{00000000-0005-0000-0000-000097690000}"/>
    <cellStyle name="Normal 2 6 2 2 4 3 2 3 3" xfId="24049" xr:uid="{00000000-0005-0000-0000-000098690000}"/>
    <cellStyle name="Normal 2 6 2 2 4 3 2 4" xfId="10600" xr:uid="{00000000-0005-0000-0000-000099690000}"/>
    <cellStyle name="Normal 2 6 2 2 4 3 2 4 2" xfId="26896" xr:uid="{00000000-0005-0000-0000-00009A690000}"/>
    <cellStyle name="Normal 2 6 2 2 4 3 2 5" xfId="18750" xr:uid="{00000000-0005-0000-0000-00009B690000}"/>
    <cellStyle name="Normal 2 6 2 2 4 3 3" xfId="3744" xr:uid="{00000000-0005-0000-0000-00009C690000}"/>
    <cellStyle name="Normal 2 6 2 2 4 3 3 2" xfId="11890" xr:uid="{00000000-0005-0000-0000-00009D690000}"/>
    <cellStyle name="Normal 2 6 2 2 4 3 3 2 2" xfId="28186" xr:uid="{00000000-0005-0000-0000-00009E690000}"/>
    <cellStyle name="Normal 2 6 2 2 4 3 3 3" xfId="20040" xr:uid="{00000000-0005-0000-0000-00009F690000}"/>
    <cellStyle name="Normal 2 6 2 2 4 3 4" xfId="6343" xr:uid="{00000000-0005-0000-0000-0000A0690000}"/>
    <cellStyle name="Normal 2 6 2 2 4 3 4 2" xfId="14489" xr:uid="{00000000-0005-0000-0000-0000A1690000}"/>
    <cellStyle name="Normal 2 6 2 2 4 3 4 2 2" xfId="30785" xr:uid="{00000000-0005-0000-0000-0000A2690000}"/>
    <cellStyle name="Normal 2 6 2 2 4 3 4 3" xfId="22639" xr:uid="{00000000-0005-0000-0000-0000A3690000}"/>
    <cellStyle name="Normal 2 6 2 2 4 3 5" xfId="9190" xr:uid="{00000000-0005-0000-0000-0000A4690000}"/>
    <cellStyle name="Normal 2 6 2 2 4 3 5 2" xfId="25486" xr:uid="{00000000-0005-0000-0000-0000A5690000}"/>
    <cellStyle name="Normal 2 6 2 2 4 3 6" xfId="17340" xr:uid="{00000000-0005-0000-0000-0000A6690000}"/>
    <cellStyle name="Normal 2 6 2 2 4 4" xfId="1749" xr:uid="{00000000-0005-0000-0000-0000A7690000}"/>
    <cellStyle name="Normal 2 6 2 2 4 4 2" xfId="4353" xr:uid="{00000000-0005-0000-0000-0000A8690000}"/>
    <cellStyle name="Normal 2 6 2 2 4 4 2 2" xfId="12499" xr:uid="{00000000-0005-0000-0000-0000A9690000}"/>
    <cellStyle name="Normal 2 6 2 2 4 4 2 2 2" xfId="28795" xr:uid="{00000000-0005-0000-0000-0000AA690000}"/>
    <cellStyle name="Normal 2 6 2 2 4 4 2 3" xfId="20649" xr:uid="{00000000-0005-0000-0000-0000AB690000}"/>
    <cellStyle name="Normal 2 6 2 2 4 4 3" xfId="7048" xr:uid="{00000000-0005-0000-0000-0000AC690000}"/>
    <cellStyle name="Normal 2 6 2 2 4 4 3 2" xfId="15194" xr:uid="{00000000-0005-0000-0000-0000AD690000}"/>
    <cellStyle name="Normal 2 6 2 2 4 4 3 2 2" xfId="31490" xr:uid="{00000000-0005-0000-0000-0000AE690000}"/>
    <cellStyle name="Normal 2 6 2 2 4 4 3 3" xfId="23344" xr:uid="{00000000-0005-0000-0000-0000AF690000}"/>
    <cellStyle name="Normal 2 6 2 2 4 4 4" xfId="9895" xr:uid="{00000000-0005-0000-0000-0000B0690000}"/>
    <cellStyle name="Normal 2 6 2 2 4 4 4 2" xfId="26191" xr:uid="{00000000-0005-0000-0000-0000B1690000}"/>
    <cellStyle name="Normal 2 6 2 2 4 4 5" xfId="18045" xr:uid="{00000000-0005-0000-0000-0000B2690000}"/>
    <cellStyle name="Normal 2 6 2 2 4 5" xfId="3135" xr:uid="{00000000-0005-0000-0000-0000B3690000}"/>
    <cellStyle name="Normal 2 6 2 2 4 5 2" xfId="11281" xr:uid="{00000000-0005-0000-0000-0000B4690000}"/>
    <cellStyle name="Normal 2 6 2 2 4 5 2 2" xfId="27577" xr:uid="{00000000-0005-0000-0000-0000B5690000}"/>
    <cellStyle name="Normal 2 6 2 2 4 5 3" xfId="19431" xr:uid="{00000000-0005-0000-0000-0000B6690000}"/>
    <cellStyle name="Normal 2 6 2 2 4 6" xfId="5638" xr:uid="{00000000-0005-0000-0000-0000B7690000}"/>
    <cellStyle name="Normal 2 6 2 2 4 6 2" xfId="13784" xr:uid="{00000000-0005-0000-0000-0000B8690000}"/>
    <cellStyle name="Normal 2 6 2 2 4 6 2 2" xfId="30080" xr:uid="{00000000-0005-0000-0000-0000B9690000}"/>
    <cellStyle name="Normal 2 6 2 2 4 6 3" xfId="21934" xr:uid="{00000000-0005-0000-0000-0000BA690000}"/>
    <cellStyle name="Normal 2 6 2 2 4 7" xfId="8485" xr:uid="{00000000-0005-0000-0000-0000BB690000}"/>
    <cellStyle name="Normal 2 6 2 2 4 7 2" xfId="24781" xr:uid="{00000000-0005-0000-0000-0000BC690000}"/>
    <cellStyle name="Normal 2 6 2 2 4 8" xfId="16635" xr:uid="{00000000-0005-0000-0000-0000BD690000}"/>
    <cellStyle name="Normal 2 6 2 2 5" xfId="428" xr:uid="{00000000-0005-0000-0000-0000BE690000}"/>
    <cellStyle name="Normal 2 6 2 2 5 2" xfId="1134" xr:uid="{00000000-0005-0000-0000-0000BF690000}"/>
    <cellStyle name="Normal 2 6 2 2 5 2 2" xfId="2544" xr:uid="{00000000-0005-0000-0000-0000C0690000}"/>
    <cellStyle name="Normal 2 6 2 2 5 2 2 2" xfId="5036" xr:uid="{00000000-0005-0000-0000-0000C1690000}"/>
    <cellStyle name="Normal 2 6 2 2 5 2 2 2 2" xfId="13182" xr:uid="{00000000-0005-0000-0000-0000C2690000}"/>
    <cellStyle name="Normal 2 6 2 2 5 2 2 2 2 2" xfId="29478" xr:uid="{00000000-0005-0000-0000-0000C3690000}"/>
    <cellStyle name="Normal 2 6 2 2 5 2 2 2 3" xfId="21332" xr:uid="{00000000-0005-0000-0000-0000C4690000}"/>
    <cellStyle name="Normal 2 6 2 2 5 2 2 3" xfId="7843" xr:uid="{00000000-0005-0000-0000-0000C5690000}"/>
    <cellStyle name="Normal 2 6 2 2 5 2 2 3 2" xfId="15989" xr:uid="{00000000-0005-0000-0000-0000C6690000}"/>
    <cellStyle name="Normal 2 6 2 2 5 2 2 3 2 2" xfId="32285" xr:uid="{00000000-0005-0000-0000-0000C7690000}"/>
    <cellStyle name="Normal 2 6 2 2 5 2 2 3 3" xfId="24139" xr:uid="{00000000-0005-0000-0000-0000C8690000}"/>
    <cellStyle name="Normal 2 6 2 2 5 2 2 4" xfId="10690" xr:uid="{00000000-0005-0000-0000-0000C9690000}"/>
    <cellStyle name="Normal 2 6 2 2 5 2 2 4 2" xfId="26986" xr:uid="{00000000-0005-0000-0000-0000CA690000}"/>
    <cellStyle name="Normal 2 6 2 2 5 2 2 5" xfId="18840" xr:uid="{00000000-0005-0000-0000-0000CB690000}"/>
    <cellStyle name="Normal 2 6 2 2 5 2 3" xfId="3818" xr:uid="{00000000-0005-0000-0000-0000CC690000}"/>
    <cellStyle name="Normal 2 6 2 2 5 2 3 2" xfId="11964" xr:uid="{00000000-0005-0000-0000-0000CD690000}"/>
    <cellStyle name="Normal 2 6 2 2 5 2 3 2 2" xfId="28260" xr:uid="{00000000-0005-0000-0000-0000CE690000}"/>
    <cellStyle name="Normal 2 6 2 2 5 2 3 3" xfId="20114" xr:uid="{00000000-0005-0000-0000-0000CF690000}"/>
    <cellStyle name="Normal 2 6 2 2 5 2 4" xfId="6433" xr:uid="{00000000-0005-0000-0000-0000D0690000}"/>
    <cellStyle name="Normal 2 6 2 2 5 2 4 2" xfId="14579" xr:uid="{00000000-0005-0000-0000-0000D1690000}"/>
    <cellStyle name="Normal 2 6 2 2 5 2 4 2 2" xfId="30875" xr:uid="{00000000-0005-0000-0000-0000D2690000}"/>
    <cellStyle name="Normal 2 6 2 2 5 2 4 3" xfId="22729" xr:uid="{00000000-0005-0000-0000-0000D3690000}"/>
    <cellStyle name="Normal 2 6 2 2 5 2 5" xfId="9280" xr:uid="{00000000-0005-0000-0000-0000D4690000}"/>
    <cellStyle name="Normal 2 6 2 2 5 2 5 2" xfId="25576" xr:uid="{00000000-0005-0000-0000-0000D5690000}"/>
    <cellStyle name="Normal 2 6 2 2 5 2 6" xfId="17430" xr:uid="{00000000-0005-0000-0000-0000D6690000}"/>
    <cellStyle name="Normal 2 6 2 2 5 3" xfId="1839" xr:uid="{00000000-0005-0000-0000-0000D7690000}"/>
    <cellStyle name="Normal 2 6 2 2 5 3 2" xfId="4427" xr:uid="{00000000-0005-0000-0000-0000D8690000}"/>
    <cellStyle name="Normal 2 6 2 2 5 3 2 2" xfId="12573" xr:uid="{00000000-0005-0000-0000-0000D9690000}"/>
    <cellStyle name="Normal 2 6 2 2 5 3 2 2 2" xfId="28869" xr:uid="{00000000-0005-0000-0000-0000DA690000}"/>
    <cellStyle name="Normal 2 6 2 2 5 3 2 3" xfId="20723" xr:uid="{00000000-0005-0000-0000-0000DB690000}"/>
    <cellStyle name="Normal 2 6 2 2 5 3 3" xfId="7138" xr:uid="{00000000-0005-0000-0000-0000DC690000}"/>
    <cellStyle name="Normal 2 6 2 2 5 3 3 2" xfId="15284" xr:uid="{00000000-0005-0000-0000-0000DD690000}"/>
    <cellStyle name="Normal 2 6 2 2 5 3 3 2 2" xfId="31580" xr:uid="{00000000-0005-0000-0000-0000DE690000}"/>
    <cellStyle name="Normal 2 6 2 2 5 3 3 3" xfId="23434" xr:uid="{00000000-0005-0000-0000-0000DF690000}"/>
    <cellStyle name="Normal 2 6 2 2 5 3 4" xfId="9985" xr:uid="{00000000-0005-0000-0000-0000E0690000}"/>
    <cellStyle name="Normal 2 6 2 2 5 3 4 2" xfId="26281" xr:uid="{00000000-0005-0000-0000-0000E1690000}"/>
    <cellStyle name="Normal 2 6 2 2 5 3 5" xfId="18135" xr:uid="{00000000-0005-0000-0000-0000E2690000}"/>
    <cellStyle name="Normal 2 6 2 2 5 4" xfId="3209" xr:uid="{00000000-0005-0000-0000-0000E3690000}"/>
    <cellStyle name="Normal 2 6 2 2 5 4 2" xfId="11355" xr:uid="{00000000-0005-0000-0000-0000E4690000}"/>
    <cellStyle name="Normal 2 6 2 2 5 4 2 2" xfId="27651" xr:uid="{00000000-0005-0000-0000-0000E5690000}"/>
    <cellStyle name="Normal 2 6 2 2 5 4 3" xfId="19505" xr:uid="{00000000-0005-0000-0000-0000E6690000}"/>
    <cellStyle name="Normal 2 6 2 2 5 5" xfId="5728" xr:uid="{00000000-0005-0000-0000-0000E7690000}"/>
    <cellStyle name="Normal 2 6 2 2 5 5 2" xfId="13874" xr:uid="{00000000-0005-0000-0000-0000E8690000}"/>
    <cellStyle name="Normal 2 6 2 2 5 5 2 2" xfId="30170" xr:uid="{00000000-0005-0000-0000-0000E9690000}"/>
    <cellStyle name="Normal 2 6 2 2 5 5 3" xfId="22024" xr:uid="{00000000-0005-0000-0000-0000EA690000}"/>
    <cellStyle name="Normal 2 6 2 2 5 6" xfId="8575" xr:uid="{00000000-0005-0000-0000-0000EB690000}"/>
    <cellStyle name="Normal 2 6 2 2 5 6 2" xfId="24871" xr:uid="{00000000-0005-0000-0000-0000EC690000}"/>
    <cellStyle name="Normal 2 6 2 2 5 7" xfId="16725" xr:uid="{00000000-0005-0000-0000-0000ED690000}"/>
    <cellStyle name="Normal 2 6 2 2 6" xfId="790" xr:uid="{00000000-0005-0000-0000-0000EE690000}"/>
    <cellStyle name="Normal 2 6 2 2 6 2" xfId="2200" xr:uid="{00000000-0005-0000-0000-0000EF690000}"/>
    <cellStyle name="Normal 2 6 2 2 6 2 2" xfId="4740" xr:uid="{00000000-0005-0000-0000-0000F0690000}"/>
    <cellStyle name="Normal 2 6 2 2 6 2 2 2" xfId="12886" xr:uid="{00000000-0005-0000-0000-0000F1690000}"/>
    <cellStyle name="Normal 2 6 2 2 6 2 2 2 2" xfId="29182" xr:uid="{00000000-0005-0000-0000-0000F2690000}"/>
    <cellStyle name="Normal 2 6 2 2 6 2 2 3" xfId="21036" xr:uid="{00000000-0005-0000-0000-0000F3690000}"/>
    <cellStyle name="Normal 2 6 2 2 6 2 3" xfId="7499" xr:uid="{00000000-0005-0000-0000-0000F4690000}"/>
    <cellStyle name="Normal 2 6 2 2 6 2 3 2" xfId="15645" xr:uid="{00000000-0005-0000-0000-0000F5690000}"/>
    <cellStyle name="Normal 2 6 2 2 6 2 3 2 2" xfId="31941" xr:uid="{00000000-0005-0000-0000-0000F6690000}"/>
    <cellStyle name="Normal 2 6 2 2 6 2 3 3" xfId="23795" xr:uid="{00000000-0005-0000-0000-0000F7690000}"/>
    <cellStyle name="Normal 2 6 2 2 6 2 4" xfId="10346" xr:uid="{00000000-0005-0000-0000-0000F8690000}"/>
    <cellStyle name="Normal 2 6 2 2 6 2 4 2" xfId="26642" xr:uid="{00000000-0005-0000-0000-0000F9690000}"/>
    <cellStyle name="Normal 2 6 2 2 6 2 5" xfId="18496" xr:uid="{00000000-0005-0000-0000-0000FA690000}"/>
    <cellStyle name="Normal 2 6 2 2 6 3" xfId="3522" xr:uid="{00000000-0005-0000-0000-0000FB690000}"/>
    <cellStyle name="Normal 2 6 2 2 6 3 2" xfId="11668" xr:uid="{00000000-0005-0000-0000-0000FC690000}"/>
    <cellStyle name="Normal 2 6 2 2 6 3 2 2" xfId="27964" xr:uid="{00000000-0005-0000-0000-0000FD690000}"/>
    <cellStyle name="Normal 2 6 2 2 6 3 3" xfId="19818" xr:uid="{00000000-0005-0000-0000-0000FE690000}"/>
    <cellStyle name="Normal 2 6 2 2 6 4" xfId="6089" xr:uid="{00000000-0005-0000-0000-0000FF690000}"/>
    <cellStyle name="Normal 2 6 2 2 6 4 2" xfId="14235" xr:uid="{00000000-0005-0000-0000-0000006A0000}"/>
    <cellStyle name="Normal 2 6 2 2 6 4 2 2" xfId="30531" xr:uid="{00000000-0005-0000-0000-0000016A0000}"/>
    <cellStyle name="Normal 2 6 2 2 6 4 3" xfId="22385" xr:uid="{00000000-0005-0000-0000-0000026A0000}"/>
    <cellStyle name="Normal 2 6 2 2 6 5" xfId="8936" xr:uid="{00000000-0005-0000-0000-0000036A0000}"/>
    <cellStyle name="Normal 2 6 2 2 6 5 2" xfId="25232" xr:uid="{00000000-0005-0000-0000-0000046A0000}"/>
    <cellStyle name="Normal 2 6 2 2 6 6" xfId="17086" xr:uid="{00000000-0005-0000-0000-0000056A0000}"/>
    <cellStyle name="Normal 2 6 2 2 7" xfId="1495" xr:uid="{00000000-0005-0000-0000-0000066A0000}"/>
    <cellStyle name="Normal 2 6 2 2 7 2" xfId="4131" xr:uid="{00000000-0005-0000-0000-0000076A0000}"/>
    <cellStyle name="Normal 2 6 2 2 7 2 2" xfId="12277" xr:uid="{00000000-0005-0000-0000-0000086A0000}"/>
    <cellStyle name="Normal 2 6 2 2 7 2 2 2" xfId="28573" xr:uid="{00000000-0005-0000-0000-0000096A0000}"/>
    <cellStyle name="Normal 2 6 2 2 7 2 3" xfId="20427" xr:uid="{00000000-0005-0000-0000-00000A6A0000}"/>
    <cellStyle name="Normal 2 6 2 2 7 3" xfId="6794" xr:uid="{00000000-0005-0000-0000-00000B6A0000}"/>
    <cellStyle name="Normal 2 6 2 2 7 3 2" xfId="14940" xr:uid="{00000000-0005-0000-0000-00000C6A0000}"/>
    <cellStyle name="Normal 2 6 2 2 7 3 2 2" xfId="31236" xr:uid="{00000000-0005-0000-0000-00000D6A0000}"/>
    <cellStyle name="Normal 2 6 2 2 7 3 3" xfId="23090" xr:uid="{00000000-0005-0000-0000-00000E6A0000}"/>
    <cellStyle name="Normal 2 6 2 2 7 4" xfId="9641" xr:uid="{00000000-0005-0000-0000-00000F6A0000}"/>
    <cellStyle name="Normal 2 6 2 2 7 4 2" xfId="25937" xr:uid="{00000000-0005-0000-0000-0000106A0000}"/>
    <cellStyle name="Normal 2 6 2 2 7 5" xfId="17791" xr:uid="{00000000-0005-0000-0000-0000116A0000}"/>
    <cellStyle name="Normal 2 6 2 2 8" xfId="2913" xr:uid="{00000000-0005-0000-0000-0000126A0000}"/>
    <cellStyle name="Normal 2 6 2 2 8 2" xfId="11059" xr:uid="{00000000-0005-0000-0000-0000136A0000}"/>
    <cellStyle name="Normal 2 6 2 2 8 2 2" xfId="27355" xr:uid="{00000000-0005-0000-0000-0000146A0000}"/>
    <cellStyle name="Normal 2 6 2 2 8 3" xfId="19209" xr:uid="{00000000-0005-0000-0000-0000156A0000}"/>
    <cellStyle name="Normal 2 6 2 2 9" xfId="5384" xr:uid="{00000000-0005-0000-0000-0000166A0000}"/>
    <cellStyle name="Normal 2 6 2 2 9 2" xfId="13530" xr:uid="{00000000-0005-0000-0000-0000176A0000}"/>
    <cellStyle name="Normal 2 6 2 2 9 2 2" xfId="29826" xr:uid="{00000000-0005-0000-0000-0000186A0000}"/>
    <cellStyle name="Normal 2 6 2 2 9 3" xfId="21680" xr:uid="{00000000-0005-0000-0000-0000196A0000}"/>
    <cellStyle name="Normal 2 6 2 3" xfId="130" xr:uid="{00000000-0005-0000-0000-00001A6A0000}"/>
    <cellStyle name="Normal 2 6 2 3 2" xfId="474" xr:uid="{00000000-0005-0000-0000-00001B6A0000}"/>
    <cellStyle name="Normal 2 6 2 3 2 2" xfId="1180" xr:uid="{00000000-0005-0000-0000-00001C6A0000}"/>
    <cellStyle name="Normal 2 6 2 3 2 2 2" xfId="2590" xr:uid="{00000000-0005-0000-0000-00001D6A0000}"/>
    <cellStyle name="Normal 2 6 2 3 2 2 2 2" xfId="5074" xr:uid="{00000000-0005-0000-0000-00001E6A0000}"/>
    <cellStyle name="Normal 2 6 2 3 2 2 2 2 2" xfId="13220" xr:uid="{00000000-0005-0000-0000-00001F6A0000}"/>
    <cellStyle name="Normal 2 6 2 3 2 2 2 2 2 2" xfId="29516" xr:uid="{00000000-0005-0000-0000-0000206A0000}"/>
    <cellStyle name="Normal 2 6 2 3 2 2 2 2 3" xfId="21370" xr:uid="{00000000-0005-0000-0000-0000216A0000}"/>
    <cellStyle name="Normal 2 6 2 3 2 2 2 3" xfId="7889" xr:uid="{00000000-0005-0000-0000-0000226A0000}"/>
    <cellStyle name="Normal 2 6 2 3 2 2 2 3 2" xfId="16035" xr:uid="{00000000-0005-0000-0000-0000236A0000}"/>
    <cellStyle name="Normal 2 6 2 3 2 2 2 3 2 2" xfId="32331" xr:uid="{00000000-0005-0000-0000-0000246A0000}"/>
    <cellStyle name="Normal 2 6 2 3 2 2 2 3 3" xfId="24185" xr:uid="{00000000-0005-0000-0000-0000256A0000}"/>
    <cellStyle name="Normal 2 6 2 3 2 2 2 4" xfId="10736" xr:uid="{00000000-0005-0000-0000-0000266A0000}"/>
    <cellStyle name="Normal 2 6 2 3 2 2 2 4 2" xfId="27032" xr:uid="{00000000-0005-0000-0000-0000276A0000}"/>
    <cellStyle name="Normal 2 6 2 3 2 2 2 5" xfId="18886" xr:uid="{00000000-0005-0000-0000-0000286A0000}"/>
    <cellStyle name="Normal 2 6 2 3 2 2 3" xfId="3856" xr:uid="{00000000-0005-0000-0000-0000296A0000}"/>
    <cellStyle name="Normal 2 6 2 3 2 2 3 2" xfId="12002" xr:uid="{00000000-0005-0000-0000-00002A6A0000}"/>
    <cellStyle name="Normal 2 6 2 3 2 2 3 2 2" xfId="28298" xr:uid="{00000000-0005-0000-0000-00002B6A0000}"/>
    <cellStyle name="Normal 2 6 2 3 2 2 3 3" xfId="20152" xr:uid="{00000000-0005-0000-0000-00002C6A0000}"/>
    <cellStyle name="Normal 2 6 2 3 2 2 4" xfId="6479" xr:uid="{00000000-0005-0000-0000-00002D6A0000}"/>
    <cellStyle name="Normal 2 6 2 3 2 2 4 2" xfId="14625" xr:uid="{00000000-0005-0000-0000-00002E6A0000}"/>
    <cellStyle name="Normal 2 6 2 3 2 2 4 2 2" xfId="30921" xr:uid="{00000000-0005-0000-0000-00002F6A0000}"/>
    <cellStyle name="Normal 2 6 2 3 2 2 4 3" xfId="22775" xr:uid="{00000000-0005-0000-0000-0000306A0000}"/>
    <cellStyle name="Normal 2 6 2 3 2 2 5" xfId="9326" xr:uid="{00000000-0005-0000-0000-0000316A0000}"/>
    <cellStyle name="Normal 2 6 2 3 2 2 5 2" xfId="25622" xr:uid="{00000000-0005-0000-0000-0000326A0000}"/>
    <cellStyle name="Normal 2 6 2 3 2 2 6" xfId="17476" xr:uid="{00000000-0005-0000-0000-0000336A0000}"/>
    <cellStyle name="Normal 2 6 2 3 2 3" xfId="1885" xr:uid="{00000000-0005-0000-0000-0000346A0000}"/>
    <cellStyle name="Normal 2 6 2 3 2 3 2" xfId="4465" xr:uid="{00000000-0005-0000-0000-0000356A0000}"/>
    <cellStyle name="Normal 2 6 2 3 2 3 2 2" xfId="12611" xr:uid="{00000000-0005-0000-0000-0000366A0000}"/>
    <cellStyle name="Normal 2 6 2 3 2 3 2 2 2" xfId="28907" xr:uid="{00000000-0005-0000-0000-0000376A0000}"/>
    <cellStyle name="Normal 2 6 2 3 2 3 2 3" xfId="20761" xr:uid="{00000000-0005-0000-0000-0000386A0000}"/>
    <cellStyle name="Normal 2 6 2 3 2 3 3" xfId="7184" xr:uid="{00000000-0005-0000-0000-0000396A0000}"/>
    <cellStyle name="Normal 2 6 2 3 2 3 3 2" xfId="15330" xr:uid="{00000000-0005-0000-0000-00003A6A0000}"/>
    <cellStyle name="Normal 2 6 2 3 2 3 3 2 2" xfId="31626" xr:uid="{00000000-0005-0000-0000-00003B6A0000}"/>
    <cellStyle name="Normal 2 6 2 3 2 3 3 3" xfId="23480" xr:uid="{00000000-0005-0000-0000-00003C6A0000}"/>
    <cellStyle name="Normal 2 6 2 3 2 3 4" xfId="10031" xr:uid="{00000000-0005-0000-0000-00003D6A0000}"/>
    <cellStyle name="Normal 2 6 2 3 2 3 4 2" xfId="26327" xr:uid="{00000000-0005-0000-0000-00003E6A0000}"/>
    <cellStyle name="Normal 2 6 2 3 2 3 5" xfId="18181" xr:uid="{00000000-0005-0000-0000-00003F6A0000}"/>
    <cellStyle name="Normal 2 6 2 3 2 4" xfId="3247" xr:uid="{00000000-0005-0000-0000-0000406A0000}"/>
    <cellStyle name="Normal 2 6 2 3 2 4 2" xfId="11393" xr:uid="{00000000-0005-0000-0000-0000416A0000}"/>
    <cellStyle name="Normal 2 6 2 3 2 4 2 2" xfId="27689" xr:uid="{00000000-0005-0000-0000-0000426A0000}"/>
    <cellStyle name="Normal 2 6 2 3 2 4 3" xfId="19543" xr:uid="{00000000-0005-0000-0000-0000436A0000}"/>
    <cellStyle name="Normal 2 6 2 3 2 5" xfId="5774" xr:uid="{00000000-0005-0000-0000-0000446A0000}"/>
    <cellStyle name="Normal 2 6 2 3 2 5 2" xfId="13920" xr:uid="{00000000-0005-0000-0000-0000456A0000}"/>
    <cellStyle name="Normal 2 6 2 3 2 5 2 2" xfId="30216" xr:uid="{00000000-0005-0000-0000-0000466A0000}"/>
    <cellStyle name="Normal 2 6 2 3 2 5 3" xfId="22070" xr:uid="{00000000-0005-0000-0000-0000476A0000}"/>
    <cellStyle name="Normal 2 6 2 3 2 6" xfId="8621" xr:uid="{00000000-0005-0000-0000-0000486A0000}"/>
    <cellStyle name="Normal 2 6 2 3 2 6 2" xfId="24917" xr:uid="{00000000-0005-0000-0000-0000496A0000}"/>
    <cellStyle name="Normal 2 6 2 3 2 7" xfId="16771" xr:uid="{00000000-0005-0000-0000-00004A6A0000}"/>
    <cellStyle name="Normal 2 6 2 3 3" xfId="836" xr:uid="{00000000-0005-0000-0000-00004B6A0000}"/>
    <cellStyle name="Normal 2 6 2 3 3 2" xfId="2246" xr:uid="{00000000-0005-0000-0000-00004C6A0000}"/>
    <cellStyle name="Normal 2 6 2 3 3 2 2" xfId="4778" xr:uid="{00000000-0005-0000-0000-00004D6A0000}"/>
    <cellStyle name="Normal 2 6 2 3 3 2 2 2" xfId="12924" xr:uid="{00000000-0005-0000-0000-00004E6A0000}"/>
    <cellStyle name="Normal 2 6 2 3 3 2 2 2 2" xfId="29220" xr:uid="{00000000-0005-0000-0000-00004F6A0000}"/>
    <cellStyle name="Normal 2 6 2 3 3 2 2 3" xfId="21074" xr:uid="{00000000-0005-0000-0000-0000506A0000}"/>
    <cellStyle name="Normal 2 6 2 3 3 2 3" xfId="7545" xr:uid="{00000000-0005-0000-0000-0000516A0000}"/>
    <cellStyle name="Normal 2 6 2 3 3 2 3 2" xfId="15691" xr:uid="{00000000-0005-0000-0000-0000526A0000}"/>
    <cellStyle name="Normal 2 6 2 3 3 2 3 2 2" xfId="31987" xr:uid="{00000000-0005-0000-0000-0000536A0000}"/>
    <cellStyle name="Normal 2 6 2 3 3 2 3 3" xfId="23841" xr:uid="{00000000-0005-0000-0000-0000546A0000}"/>
    <cellStyle name="Normal 2 6 2 3 3 2 4" xfId="10392" xr:uid="{00000000-0005-0000-0000-0000556A0000}"/>
    <cellStyle name="Normal 2 6 2 3 3 2 4 2" xfId="26688" xr:uid="{00000000-0005-0000-0000-0000566A0000}"/>
    <cellStyle name="Normal 2 6 2 3 3 2 5" xfId="18542" xr:uid="{00000000-0005-0000-0000-0000576A0000}"/>
    <cellStyle name="Normal 2 6 2 3 3 3" xfId="3560" xr:uid="{00000000-0005-0000-0000-0000586A0000}"/>
    <cellStyle name="Normal 2 6 2 3 3 3 2" xfId="11706" xr:uid="{00000000-0005-0000-0000-0000596A0000}"/>
    <cellStyle name="Normal 2 6 2 3 3 3 2 2" xfId="28002" xr:uid="{00000000-0005-0000-0000-00005A6A0000}"/>
    <cellStyle name="Normal 2 6 2 3 3 3 3" xfId="19856" xr:uid="{00000000-0005-0000-0000-00005B6A0000}"/>
    <cellStyle name="Normal 2 6 2 3 3 4" xfId="6135" xr:uid="{00000000-0005-0000-0000-00005C6A0000}"/>
    <cellStyle name="Normal 2 6 2 3 3 4 2" xfId="14281" xr:uid="{00000000-0005-0000-0000-00005D6A0000}"/>
    <cellStyle name="Normal 2 6 2 3 3 4 2 2" xfId="30577" xr:uid="{00000000-0005-0000-0000-00005E6A0000}"/>
    <cellStyle name="Normal 2 6 2 3 3 4 3" xfId="22431" xr:uid="{00000000-0005-0000-0000-00005F6A0000}"/>
    <cellStyle name="Normal 2 6 2 3 3 5" xfId="8982" xr:uid="{00000000-0005-0000-0000-0000606A0000}"/>
    <cellStyle name="Normal 2 6 2 3 3 5 2" xfId="25278" xr:uid="{00000000-0005-0000-0000-0000616A0000}"/>
    <cellStyle name="Normal 2 6 2 3 3 6" xfId="17132" xr:uid="{00000000-0005-0000-0000-0000626A0000}"/>
    <cellStyle name="Normal 2 6 2 3 4" xfId="1541" xr:uid="{00000000-0005-0000-0000-0000636A0000}"/>
    <cellStyle name="Normal 2 6 2 3 4 2" xfId="4169" xr:uid="{00000000-0005-0000-0000-0000646A0000}"/>
    <cellStyle name="Normal 2 6 2 3 4 2 2" xfId="12315" xr:uid="{00000000-0005-0000-0000-0000656A0000}"/>
    <cellStyle name="Normal 2 6 2 3 4 2 2 2" xfId="28611" xr:uid="{00000000-0005-0000-0000-0000666A0000}"/>
    <cellStyle name="Normal 2 6 2 3 4 2 3" xfId="20465" xr:uid="{00000000-0005-0000-0000-0000676A0000}"/>
    <cellStyle name="Normal 2 6 2 3 4 3" xfId="6840" xr:uid="{00000000-0005-0000-0000-0000686A0000}"/>
    <cellStyle name="Normal 2 6 2 3 4 3 2" xfId="14986" xr:uid="{00000000-0005-0000-0000-0000696A0000}"/>
    <cellStyle name="Normal 2 6 2 3 4 3 2 2" xfId="31282" xr:uid="{00000000-0005-0000-0000-00006A6A0000}"/>
    <cellStyle name="Normal 2 6 2 3 4 3 3" xfId="23136" xr:uid="{00000000-0005-0000-0000-00006B6A0000}"/>
    <cellStyle name="Normal 2 6 2 3 4 4" xfId="9687" xr:uid="{00000000-0005-0000-0000-00006C6A0000}"/>
    <cellStyle name="Normal 2 6 2 3 4 4 2" xfId="25983" xr:uid="{00000000-0005-0000-0000-00006D6A0000}"/>
    <cellStyle name="Normal 2 6 2 3 4 5" xfId="17837" xr:uid="{00000000-0005-0000-0000-00006E6A0000}"/>
    <cellStyle name="Normal 2 6 2 3 5" xfId="2951" xr:uid="{00000000-0005-0000-0000-00006F6A0000}"/>
    <cellStyle name="Normal 2 6 2 3 5 2" xfId="11097" xr:uid="{00000000-0005-0000-0000-0000706A0000}"/>
    <cellStyle name="Normal 2 6 2 3 5 2 2" xfId="27393" xr:uid="{00000000-0005-0000-0000-0000716A0000}"/>
    <cellStyle name="Normal 2 6 2 3 5 3" xfId="19247" xr:uid="{00000000-0005-0000-0000-0000726A0000}"/>
    <cellStyle name="Normal 2 6 2 3 6" xfId="5430" xr:uid="{00000000-0005-0000-0000-0000736A0000}"/>
    <cellStyle name="Normal 2 6 2 3 6 2" xfId="13576" xr:uid="{00000000-0005-0000-0000-0000746A0000}"/>
    <cellStyle name="Normal 2 6 2 3 6 2 2" xfId="29872" xr:uid="{00000000-0005-0000-0000-0000756A0000}"/>
    <cellStyle name="Normal 2 6 2 3 6 3" xfId="21726" xr:uid="{00000000-0005-0000-0000-0000766A0000}"/>
    <cellStyle name="Normal 2 6 2 3 7" xfId="8277" xr:uid="{00000000-0005-0000-0000-0000776A0000}"/>
    <cellStyle name="Normal 2 6 2 3 7 2" xfId="24573" xr:uid="{00000000-0005-0000-0000-0000786A0000}"/>
    <cellStyle name="Normal 2 6 2 3 8" xfId="16427" xr:uid="{00000000-0005-0000-0000-0000796A0000}"/>
    <cellStyle name="Normal 2 6 2 4" xfId="214" xr:uid="{00000000-0005-0000-0000-00007A6A0000}"/>
    <cellStyle name="Normal 2 6 2 4 2" xfId="558" xr:uid="{00000000-0005-0000-0000-00007B6A0000}"/>
    <cellStyle name="Normal 2 6 2 4 2 2" xfId="1264" xr:uid="{00000000-0005-0000-0000-00007C6A0000}"/>
    <cellStyle name="Normal 2 6 2 4 2 2 2" xfId="2674" xr:uid="{00000000-0005-0000-0000-00007D6A0000}"/>
    <cellStyle name="Normal 2 6 2 4 2 2 2 2" xfId="5148" xr:uid="{00000000-0005-0000-0000-00007E6A0000}"/>
    <cellStyle name="Normal 2 6 2 4 2 2 2 2 2" xfId="13294" xr:uid="{00000000-0005-0000-0000-00007F6A0000}"/>
    <cellStyle name="Normal 2 6 2 4 2 2 2 2 2 2" xfId="29590" xr:uid="{00000000-0005-0000-0000-0000806A0000}"/>
    <cellStyle name="Normal 2 6 2 4 2 2 2 2 3" xfId="21444" xr:uid="{00000000-0005-0000-0000-0000816A0000}"/>
    <cellStyle name="Normal 2 6 2 4 2 2 2 3" xfId="7973" xr:uid="{00000000-0005-0000-0000-0000826A0000}"/>
    <cellStyle name="Normal 2 6 2 4 2 2 2 3 2" xfId="16119" xr:uid="{00000000-0005-0000-0000-0000836A0000}"/>
    <cellStyle name="Normal 2 6 2 4 2 2 2 3 2 2" xfId="32415" xr:uid="{00000000-0005-0000-0000-0000846A0000}"/>
    <cellStyle name="Normal 2 6 2 4 2 2 2 3 3" xfId="24269" xr:uid="{00000000-0005-0000-0000-0000856A0000}"/>
    <cellStyle name="Normal 2 6 2 4 2 2 2 4" xfId="10820" xr:uid="{00000000-0005-0000-0000-0000866A0000}"/>
    <cellStyle name="Normal 2 6 2 4 2 2 2 4 2" xfId="27116" xr:uid="{00000000-0005-0000-0000-0000876A0000}"/>
    <cellStyle name="Normal 2 6 2 4 2 2 2 5" xfId="18970" xr:uid="{00000000-0005-0000-0000-0000886A0000}"/>
    <cellStyle name="Normal 2 6 2 4 2 2 3" xfId="3930" xr:uid="{00000000-0005-0000-0000-0000896A0000}"/>
    <cellStyle name="Normal 2 6 2 4 2 2 3 2" xfId="12076" xr:uid="{00000000-0005-0000-0000-00008A6A0000}"/>
    <cellStyle name="Normal 2 6 2 4 2 2 3 2 2" xfId="28372" xr:uid="{00000000-0005-0000-0000-00008B6A0000}"/>
    <cellStyle name="Normal 2 6 2 4 2 2 3 3" xfId="20226" xr:uid="{00000000-0005-0000-0000-00008C6A0000}"/>
    <cellStyle name="Normal 2 6 2 4 2 2 4" xfId="6563" xr:uid="{00000000-0005-0000-0000-00008D6A0000}"/>
    <cellStyle name="Normal 2 6 2 4 2 2 4 2" xfId="14709" xr:uid="{00000000-0005-0000-0000-00008E6A0000}"/>
    <cellStyle name="Normal 2 6 2 4 2 2 4 2 2" xfId="31005" xr:uid="{00000000-0005-0000-0000-00008F6A0000}"/>
    <cellStyle name="Normal 2 6 2 4 2 2 4 3" xfId="22859" xr:uid="{00000000-0005-0000-0000-0000906A0000}"/>
    <cellStyle name="Normal 2 6 2 4 2 2 5" xfId="9410" xr:uid="{00000000-0005-0000-0000-0000916A0000}"/>
    <cellStyle name="Normal 2 6 2 4 2 2 5 2" xfId="25706" xr:uid="{00000000-0005-0000-0000-0000926A0000}"/>
    <cellStyle name="Normal 2 6 2 4 2 2 6" xfId="17560" xr:uid="{00000000-0005-0000-0000-0000936A0000}"/>
    <cellStyle name="Normal 2 6 2 4 2 3" xfId="1969" xr:uid="{00000000-0005-0000-0000-0000946A0000}"/>
    <cellStyle name="Normal 2 6 2 4 2 3 2" xfId="4539" xr:uid="{00000000-0005-0000-0000-0000956A0000}"/>
    <cellStyle name="Normal 2 6 2 4 2 3 2 2" xfId="12685" xr:uid="{00000000-0005-0000-0000-0000966A0000}"/>
    <cellStyle name="Normal 2 6 2 4 2 3 2 2 2" xfId="28981" xr:uid="{00000000-0005-0000-0000-0000976A0000}"/>
    <cellStyle name="Normal 2 6 2 4 2 3 2 3" xfId="20835" xr:uid="{00000000-0005-0000-0000-0000986A0000}"/>
    <cellStyle name="Normal 2 6 2 4 2 3 3" xfId="7268" xr:uid="{00000000-0005-0000-0000-0000996A0000}"/>
    <cellStyle name="Normal 2 6 2 4 2 3 3 2" xfId="15414" xr:uid="{00000000-0005-0000-0000-00009A6A0000}"/>
    <cellStyle name="Normal 2 6 2 4 2 3 3 2 2" xfId="31710" xr:uid="{00000000-0005-0000-0000-00009B6A0000}"/>
    <cellStyle name="Normal 2 6 2 4 2 3 3 3" xfId="23564" xr:uid="{00000000-0005-0000-0000-00009C6A0000}"/>
    <cellStyle name="Normal 2 6 2 4 2 3 4" xfId="10115" xr:uid="{00000000-0005-0000-0000-00009D6A0000}"/>
    <cellStyle name="Normal 2 6 2 4 2 3 4 2" xfId="26411" xr:uid="{00000000-0005-0000-0000-00009E6A0000}"/>
    <cellStyle name="Normal 2 6 2 4 2 3 5" xfId="18265" xr:uid="{00000000-0005-0000-0000-00009F6A0000}"/>
    <cellStyle name="Normal 2 6 2 4 2 4" xfId="3321" xr:uid="{00000000-0005-0000-0000-0000A06A0000}"/>
    <cellStyle name="Normal 2 6 2 4 2 4 2" xfId="11467" xr:uid="{00000000-0005-0000-0000-0000A16A0000}"/>
    <cellStyle name="Normal 2 6 2 4 2 4 2 2" xfId="27763" xr:uid="{00000000-0005-0000-0000-0000A26A0000}"/>
    <cellStyle name="Normal 2 6 2 4 2 4 3" xfId="19617" xr:uid="{00000000-0005-0000-0000-0000A36A0000}"/>
    <cellStyle name="Normal 2 6 2 4 2 5" xfId="5858" xr:uid="{00000000-0005-0000-0000-0000A46A0000}"/>
    <cellStyle name="Normal 2 6 2 4 2 5 2" xfId="14004" xr:uid="{00000000-0005-0000-0000-0000A56A0000}"/>
    <cellStyle name="Normal 2 6 2 4 2 5 2 2" xfId="30300" xr:uid="{00000000-0005-0000-0000-0000A66A0000}"/>
    <cellStyle name="Normal 2 6 2 4 2 5 3" xfId="22154" xr:uid="{00000000-0005-0000-0000-0000A76A0000}"/>
    <cellStyle name="Normal 2 6 2 4 2 6" xfId="8705" xr:uid="{00000000-0005-0000-0000-0000A86A0000}"/>
    <cellStyle name="Normal 2 6 2 4 2 6 2" xfId="25001" xr:uid="{00000000-0005-0000-0000-0000A96A0000}"/>
    <cellStyle name="Normal 2 6 2 4 2 7" xfId="16855" xr:uid="{00000000-0005-0000-0000-0000AA6A0000}"/>
    <cellStyle name="Normal 2 6 2 4 3" xfId="920" xr:uid="{00000000-0005-0000-0000-0000AB6A0000}"/>
    <cellStyle name="Normal 2 6 2 4 3 2" xfId="2330" xr:uid="{00000000-0005-0000-0000-0000AC6A0000}"/>
    <cellStyle name="Normal 2 6 2 4 3 2 2" xfId="4852" xr:uid="{00000000-0005-0000-0000-0000AD6A0000}"/>
    <cellStyle name="Normal 2 6 2 4 3 2 2 2" xfId="12998" xr:uid="{00000000-0005-0000-0000-0000AE6A0000}"/>
    <cellStyle name="Normal 2 6 2 4 3 2 2 2 2" xfId="29294" xr:uid="{00000000-0005-0000-0000-0000AF6A0000}"/>
    <cellStyle name="Normal 2 6 2 4 3 2 2 3" xfId="21148" xr:uid="{00000000-0005-0000-0000-0000B06A0000}"/>
    <cellStyle name="Normal 2 6 2 4 3 2 3" xfId="7629" xr:uid="{00000000-0005-0000-0000-0000B16A0000}"/>
    <cellStyle name="Normal 2 6 2 4 3 2 3 2" xfId="15775" xr:uid="{00000000-0005-0000-0000-0000B26A0000}"/>
    <cellStyle name="Normal 2 6 2 4 3 2 3 2 2" xfId="32071" xr:uid="{00000000-0005-0000-0000-0000B36A0000}"/>
    <cellStyle name="Normal 2 6 2 4 3 2 3 3" xfId="23925" xr:uid="{00000000-0005-0000-0000-0000B46A0000}"/>
    <cellStyle name="Normal 2 6 2 4 3 2 4" xfId="10476" xr:uid="{00000000-0005-0000-0000-0000B56A0000}"/>
    <cellStyle name="Normal 2 6 2 4 3 2 4 2" xfId="26772" xr:uid="{00000000-0005-0000-0000-0000B66A0000}"/>
    <cellStyle name="Normal 2 6 2 4 3 2 5" xfId="18626" xr:uid="{00000000-0005-0000-0000-0000B76A0000}"/>
    <cellStyle name="Normal 2 6 2 4 3 3" xfId="3634" xr:uid="{00000000-0005-0000-0000-0000B86A0000}"/>
    <cellStyle name="Normal 2 6 2 4 3 3 2" xfId="11780" xr:uid="{00000000-0005-0000-0000-0000B96A0000}"/>
    <cellStyle name="Normal 2 6 2 4 3 3 2 2" xfId="28076" xr:uid="{00000000-0005-0000-0000-0000BA6A0000}"/>
    <cellStyle name="Normal 2 6 2 4 3 3 3" xfId="19930" xr:uid="{00000000-0005-0000-0000-0000BB6A0000}"/>
    <cellStyle name="Normal 2 6 2 4 3 4" xfId="6219" xr:uid="{00000000-0005-0000-0000-0000BC6A0000}"/>
    <cellStyle name="Normal 2 6 2 4 3 4 2" xfId="14365" xr:uid="{00000000-0005-0000-0000-0000BD6A0000}"/>
    <cellStyle name="Normal 2 6 2 4 3 4 2 2" xfId="30661" xr:uid="{00000000-0005-0000-0000-0000BE6A0000}"/>
    <cellStyle name="Normal 2 6 2 4 3 4 3" xfId="22515" xr:uid="{00000000-0005-0000-0000-0000BF6A0000}"/>
    <cellStyle name="Normal 2 6 2 4 3 5" xfId="9066" xr:uid="{00000000-0005-0000-0000-0000C06A0000}"/>
    <cellStyle name="Normal 2 6 2 4 3 5 2" xfId="25362" xr:uid="{00000000-0005-0000-0000-0000C16A0000}"/>
    <cellStyle name="Normal 2 6 2 4 3 6" xfId="17216" xr:uid="{00000000-0005-0000-0000-0000C26A0000}"/>
    <cellStyle name="Normal 2 6 2 4 4" xfId="1625" xr:uid="{00000000-0005-0000-0000-0000C36A0000}"/>
    <cellStyle name="Normal 2 6 2 4 4 2" xfId="4243" xr:uid="{00000000-0005-0000-0000-0000C46A0000}"/>
    <cellStyle name="Normal 2 6 2 4 4 2 2" xfId="12389" xr:uid="{00000000-0005-0000-0000-0000C56A0000}"/>
    <cellStyle name="Normal 2 6 2 4 4 2 2 2" xfId="28685" xr:uid="{00000000-0005-0000-0000-0000C66A0000}"/>
    <cellStyle name="Normal 2 6 2 4 4 2 3" xfId="20539" xr:uid="{00000000-0005-0000-0000-0000C76A0000}"/>
    <cellStyle name="Normal 2 6 2 4 4 3" xfId="6924" xr:uid="{00000000-0005-0000-0000-0000C86A0000}"/>
    <cellStyle name="Normal 2 6 2 4 4 3 2" xfId="15070" xr:uid="{00000000-0005-0000-0000-0000C96A0000}"/>
    <cellStyle name="Normal 2 6 2 4 4 3 2 2" xfId="31366" xr:uid="{00000000-0005-0000-0000-0000CA6A0000}"/>
    <cellStyle name="Normal 2 6 2 4 4 3 3" xfId="23220" xr:uid="{00000000-0005-0000-0000-0000CB6A0000}"/>
    <cellStyle name="Normal 2 6 2 4 4 4" xfId="9771" xr:uid="{00000000-0005-0000-0000-0000CC6A0000}"/>
    <cellStyle name="Normal 2 6 2 4 4 4 2" xfId="26067" xr:uid="{00000000-0005-0000-0000-0000CD6A0000}"/>
    <cellStyle name="Normal 2 6 2 4 4 5" xfId="17921" xr:uid="{00000000-0005-0000-0000-0000CE6A0000}"/>
    <cellStyle name="Normal 2 6 2 4 5" xfId="3025" xr:uid="{00000000-0005-0000-0000-0000CF6A0000}"/>
    <cellStyle name="Normal 2 6 2 4 5 2" xfId="11171" xr:uid="{00000000-0005-0000-0000-0000D06A0000}"/>
    <cellStyle name="Normal 2 6 2 4 5 2 2" xfId="27467" xr:uid="{00000000-0005-0000-0000-0000D16A0000}"/>
    <cellStyle name="Normal 2 6 2 4 5 3" xfId="19321" xr:uid="{00000000-0005-0000-0000-0000D26A0000}"/>
    <cellStyle name="Normal 2 6 2 4 6" xfId="5514" xr:uid="{00000000-0005-0000-0000-0000D36A0000}"/>
    <cellStyle name="Normal 2 6 2 4 6 2" xfId="13660" xr:uid="{00000000-0005-0000-0000-0000D46A0000}"/>
    <cellStyle name="Normal 2 6 2 4 6 2 2" xfId="29956" xr:uid="{00000000-0005-0000-0000-0000D56A0000}"/>
    <cellStyle name="Normal 2 6 2 4 6 3" xfId="21810" xr:uid="{00000000-0005-0000-0000-0000D66A0000}"/>
    <cellStyle name="Normal 2 6 2 4 7" xfId="8361" xr:uid="{00000000-0005-0000-0000-0000D76A0000}"/>
    <cellStyle name="Normal 2 6 2 4 7 2" xfId="24657" xr:uid="{00000000-0005-0000-0000-0000D86A0000}"/>
    <cellStyle name="Normal 2 6 2 4 8" xfId="16511" xr:uid="{00000000-0005-0000-0000-0000D96A0000}"/>
    <cellStyle name="Normal 2 6 2 5" xfId="294" xr:uid="{00000000-0005-0000-0000-0000DA6A0000}"/>
    <cellStyle name="Normal 2 6 2 5 2" xfId="638" xr:uid="{00000000-0005-0000-0000-0000DB6A0000}"/>
    <cellStyle name="Normal 2 6 2 5 2 2" xfId="1344" xr:uid="{00000000-0005-0000-0000-0000DC6A0000}"/>
    <cellStyle name="Normal 2 6 2 5 2 2 2" xfId="2754" xr:uid="{00000000-0005-0000-0000-0000DD6A0000}"/>
    <cellStyle name="Normal 2 6 2 5 2 2 2 2" xfId="5222" xr:uid="{00000000-0005-0000-0000-0000DE6A0000}"/>
    <cellStyle name="Normal 2 6 2 5 2 2 2 2 2" xfId="13368" xr:uid="{00000000-0005-0000-0000-0000DF6A0000}"/>
    <cellStyle name="Normal 2 6 2 5 2 2 2 2 2 2" xfId="29664" xr:uid="{00000000-0005-0000-0000-0000E06A0000}"/>
    <cellStyle name="Normal 2 6 2 5 2 2 2 2 3" xfId="21518" xr:uid="{00000000-0005-0000-0000-0000E16A0000}"/>
    <cellStyle name="Normal 2 6 2 5 2 2 2 3" xfId="8053" xr:uid="{00000000-0005-0000-0000-0000E26A0000}"/>
    <cellStyle name="Normal 2 6 2 5 2 2 2 3 2" xfId="16199" xr:uid="{00000000-0005-0000-0000-0000E36A0000}"/>
    <cellStyle name="Normal 2 6 2 5 2 2 2 3 2 2" xfId="32495" xr:uid="{00000000-0005-0000-0000-0000E46A0000}"/>
    <cellStyle name="Normal 2 6 2 5 2 2 2 3 3" xfId="24349" xr:uid="{00000000-0005-0000-0000-0000E56A0000}"/>
    <cellStyle name="Normal 2 6 2 5 2 2 2 4" xfId="10900" xr:uid="{00000000-0005-0000-0000-0000E66A0000}"/>
    <cellStyle name="Normal 2 6 2 5 2 2 2 4 2" xfId="27196" xr:uid="{00000000-0005-0000-0000-0000E76A0000}"/>
    <cellStyle name="Normal 2 6 2 5 2 2 2 5" xfId="19050" xr:uid="{00000000-0005-0000-0000-0000E86A0000}"/>
    <cellStyle name="Normal 2 6 2 5 2 2 3" xfId="4004" xr:uid="{00000000-0005-0000-0000-0000E96A0000}"/>
    <cellStyle name="Normal 2 6 2 5 2 2 3 2" xfId="12150" xr:uid="{00000000-0005-0000-0000-0000EA6A0000}"/>
    <cellStyle name="Normal 2 6 2 5 2 2 3 2 2" xfId="28446" xr:uid="{00000000-0005-0000-0000-0000EB6A0000}"/>
    <cellStyle name="Normal 2 6 2 5 2 2 3 3" xfId="20300" xr:uid="{00000000-0005-0000-0000-0000EC6A0000}"/>
    <cellStyle name="Normal 2 6 2 5 2 2 4" xfId="6643" xr:uid="{00000000-0005-0000-0000-0000ED6A0000}"/>
    <cellStyle name="Normal 2 6 2 5 2 2 4 2" xfId="14789" xr:uid="{00000000-0005-0000-0000-0000EE6A0000}"/>
    <cellStyle name="Normal 2 6 2 5 2 2 4 2 2" xfId="31085" xr:uid="{00000000-0005-0000-0000-0000EF6A0000}"/>
    <cellStyle name="Normal 2 6 2 5 2 2 4 3" xfId="22939" xr:uid="{00000000-0005-0000-0000-0000F06A0000}"/>
    <cellStyle name="Normal 2 6 2 5 2 2 5" xfId="9490" xr:uid="{00000000-0005-0000-0000-0000F16A0000}"/>
    <cellStyle name="Normal 2 6 2 5 2 2 5 2" xfId="25786" xr:uid="{00000000-0005-0000-0000-0000F26A0000}"/>
    <cellStyle name="Normal 2 6 2 5 2 2 6" xfId="17640" xr:uid="{00000000-0005-0000-0000-0000F36A0000}"/>
    <cellStyle name="Normal 2 6 2 5 2 3" xfId="2049" xr:uid="{00000000-0005-0000-0000-0000F46A0000}"/>
    <cellStyle name="Normal 2 6 2 5 2 3 2" xfId="4613" xr:uid="{00000000-0005-0000-0000-0000F56A0000}"/>
    <cellStyle name="Normal 2 6 2 5 2 3 2 2" xfId="12759" xr:uid="{00000000-0005-0000-0000-0000F66A0000}"/>
    <cellStyle name="Normal 2 6 2 5 2 3 2 2 2" xfId="29055" xr:uid="{00000000-0005-0000-0000-0000F76A0000}"/>
    <cellStyle name="Normal 2 6 2 5 2 3 2 3" xfId="20909" xr:uid="{00000000-0005-0000-0000-0000F86A0000}"/>
    <cellStyle name="Normal 2 6 2 5 2 3 3" xfId="7348" xr:uid="{00000000-0005-0000-0000-0000F96A0000}"/>
    <cellStyle name="Normal 2 6 2 5 2 3 3 2" xfId="15494" xr:uid="{00000000-0005-0000-0000-0000FA6A0000}"/>
    <cellStyle name="Normal 2 6 2 5 2 3 3 2 2" xfId="31790" xr:uid="{00000000-0005-0000-0000-0000FB6A0000}"/>
    <cellStyle name="Normal 2 6 2 5 2 3 3 3" xfId="23644" xr:uid="{00000000-0005-0000-0000-0000FC6A0000}"/>
    <cellStyle name="Normal 2 6 2 5 2 3 4" xfId="10195" xr:uid="{00000000-0005-0000-0000-0000FD6A0000}"/>
    <cellStyle name="Normal 2 6 2 5 2 3 4 2" xfId="26491" xr:uid="{00000000-0005-0000-0000-0000FE6A0000}"/>
    <cellStyle name="Normal 2 6 2 5 2 3 5" xfId="18345" xr:uid="{00000000-0005-0000-0000-0000FF6A0000}"/>
    <cellStyle name="Normal 2 6 2 5 2 4" xfId="3395" xr:uid="{00000000-0005-0000-0000-0000006B0000}"/>
    <cellStyle name="Normal 2 6 2 5 2 4 2" xfId="11541" xr:uid="{00000000-0005-0000-0000-0000016B0000}"/>
    <cellStyle name="Normal 2 6 2 5 2 4 2 2" xfId="27837" xr:uid="{00000000-0005-0000-0000-0000026B0000}"/>
    <cellStyle name="Normal 2 6 2 5 2 4 3" xfId="19691" xr:uid="{00000000-0005-0000-0000-0000036B0000}"/>
    <cellStyle name="Normal 2 6 2 5 2 5" xfId="5938" xr:uid="{00000000-0005-0000-0000-0000046B0000}"/>
    <cellStyle name="Normal 2 6 2 5 2 5 2" xfId="14084" xr:uid="{00000000-0005-0000-0000-0000056B0000}"/>
    <cellStyle name="Normal 2 6 2 5 2 5 2 2" xfId="30380" xr:uid="{00000000-0005-0000-0000-0000066B0000}"/>
    <cellStyle name="Normal 2 6 2 5 2 5 3" xfId="22234" xr:uid="{00000000-0005-0000-0000-0000076B0000}"/>
    <cellStyle name="Normal 2 6 2 5 2 6" xfId="8785" xr:uid="{00000000-0005-0000-0000-0000086B0000}"/>
    <cellStyle name="Normal 2 6 2 5 2 6 2" xfId="25081" xr:uid="{00000000-0005-0000-0000-0000096B0000}"/>
    <cellStyle name="Normal 2 6 2 5 2 7" xfId="16935" xr:uid="{00000000-0005-0000-0000-00000A6B0000}"/>
    <cellStyle name="Normal 2 6 2 5 3" xfId="1000" xr:uid="{00000000-0005-0000-0000-00000B6B0000}"/>
    <cellStyle name="Normal 2 6 2 5 3 2" xfId="2410" xr:uid="{00000000-0005-0000-0000-00000C6B0000}"/>
    <cellStyle name="Normal 2 6 2 5 3 2 2" xfId="4926" xr:uid="{00000000-0005-0000-0000-00000D6B0000}"/>
    <cellStyle name="Normal 2 6 2 5 3 2 2 2" xfId="13072" xr:uid="{00000000-0005-0000-0000-00000E6B0000}"/>
    <cellStyle name="Normal 2 6 2 5 3 2 2 2 2" xfId="29368" xr:uid="{00000000-0005-0000-0000-00000F6B0000}"/>
    <cellStyle name="Normal 2 6 2 5 3 2 2 3" xfId="21222" xr:uid="{00000000-0005-0000-0000-0000106B0000}"/>
    <cellStyle name="Normal 2 6 2 5 3 2 3" xfId="7709" xr:uid="{00000000-0005-0000-0000-0000116B0000}"/>
    <cellStyle name="Normal 2 6 2 5 3 2 3 2" xfId="15855" xr:uid="{00000000-0005-0000-0000-0000126B0000}"/>
    <cellStyle name="Normal 2 6 2 5 3 2 3 2 2" xfId="32151" xr:uid="{00000000-0005-0000-0000-0000136B0000}"/>
    <cellStyle name="Normal 2 6 2 5 3 2 3 3" xfId="24005" xr:uid="{00000000-0005-0000-0000-0000146B0000}"/>
    <cellStyle name="Normal 2 6 2 5 3 2 4" xfId="10556" xr:uid="{00000000-0005-0000-0000-0000156B0000}"/>
    <cellStyle name="Normal 2 6 2 5 3 2 4 2" xfId="26852" xr:uid="{00000000-0005-0000-0000-0000166B0000}"/>
    <cellStyle name="Normal 2 6 2 5 3 2 5" xfId="18706" xr:uid="{00000000-0005-0000-0000-0000176B0000}"/>
    <cellStyle name="Normal 2 6 2 5 3 3" xfId="3708" xr:uid="{00000000-0005-0000-0000-0000186B0000}"/>
    <cellStyle name="Normal 2 6 2 5 3 3 2" xfId="11854" xr:uid="{00000000-0005-0000-0000-0000196B0000}"/>
    <cellStyle name="Normal 2 6 2 5 3 3 2 2" xfId="28150" xr:uid="{00000000-0005-0000-0000-00001A6B0000}"/>
    <cellStyle name="Normal 2 6 2 5 3 3 3" xfId="20004" xr:uid="{00000000-0005-0000-0000-00001B6B0000}"/>
    <cellStyle name="Normal 2 6 2 5 3 4" xfId="6299" xr:uid="{00000000-0005-0000-0000-00001C6B0000}"/>
    <cellStyle name="Normal 2 6 2 5 3 4 2" xfId="14445" xr:uid="{00000000-0005-0000-0000-00001D6B0000}"/>
    <cellStyle name="Normal 2 6 2 5 3 4 2 2" xfId="30741" xr:uid="{00000000-0005-0000-0000-00001E6B0000}"/>
    <cellStyle name="Normal 2 6 2 5 3 4 3" xfId="22595" xr:uid="{00000000-0005-0000-0000-00001F6B0000}"/>
    <cellStyle name="Normal 2 6 2 5 3 5" xfId="9146" xr:uid="{00000000-0005-0000-0000-0000206B0000}"/>
    <cellStyle name="Normal 2 6 2 5 3 5 2" xfId="25442" xr:uid="{00000000-0005-0000-0000-0000216B0000}"/>
    <cellStyle name="Normal 2 6 2 5 3 6" xfId="17296" xr:uid="{00000000-0005-0000-0000-0000226B0000}"/>
    <cellStyle name="Normal 2 6 2 5 4" xfId="1705" xr:uid="{00000000-0005-0000-0000-0000236B0000}"/>
    <cellStyle name="Normal 2 6 2 5 4 2" xfId="4317" xr:uid="{00000000-0005-0000-0000-0000246B0000}"/>
    <cellStyle name="Normal 2 6 2 5 4 2 2" xfId="12463" xr:uid="{00000000-0005-0000-0000-0000256B0000}"/>
    <cellStyle name="Normal 2 6 2 5 4 2 2 2" xfId="28759" xr:uid="{00000000-0005-0000-0000-0000266B0000}"/>
    <cellStyle name="Normal 2 6 2 5 4 2 3" xfId="20613" xr:uid="{00000000-0005-0000-0000-0000276B0000}"/>
    <cellStyle name="Normal 2 6 2 5 4 3" xfId="7004" xr:uid="{00000000-0005-0000-0000-0000286B0000}"/>
    <cellStyle name="Normal 2 6 2 5 4 3 2" xfId="15150" xr:uid="{00000000-0005-0000-0000-0000296B0000}"/>
    <cellStyle name="Normal 2 6 2 5 4 3 2 2" xfId="31446" xr:uid="{00000000-0005-0000-0000-00002A6B0000}"/>
    <cellStyle name="Normal 2 6 2 5 4 3 3" xfId="23300" xr:uid="{00000000-0005-0000-0000-00002B6B0000}"/>
    <cellStyle name="Normal 2 6 2 5 4 4" xfId="9851" xr:uid="{00000000-0005-0000-0000-00002C6B0000}"/>
    <cellStyle name="Normal 2 6 2 5 4 4 2" xfId="26147" xr:uid="{00000000-0005-0000-0000-00002D6B0000}"/>
    <cellStyle name="Normal 2 6 2 5 4 5" xfId="18001" xr:uid="{00000000-0005-0000-0000-00002E6B0000}"/>
    <cellStyle name="Normal 2 6 2 5 5" xfId="3099" xr:uid="{00000000-0005-0000-0000-00002F6B0000}"/>
    <cellStyle name="Normal 2 6 2 5 5 2" xfId="11245" xr:uid="{00000000-0005-0000-0000-0000306B0000}"/>
    <cellStyle name="Normal 2 6 2 5 5 2 2" xfId="27541" xr:uid="{00000000-0005-0000-0000-0000316B0000}"/>
    <cellStyle name="Normal 2 6 2 5 5 3" xfId="19395" xr:uid="{00000000-0005-0000-0000-0000326B0000}"/>
    <cellStyle name="Normal 2 6 2 5 6" xfId="5594" xr:uid="{00000000-0005-0000-0000-0000336B0000}"/>
    <cellStyle name="Normal 2 6 2 5 6 2" xfId="13740" xr:uid="{00000000-0005-0000-0000-0000346B0000}"/>
    <cellStyle name="Normal 2 6 2 5 6 2 2" xfId="30036" xr:uid="{00000000-0005-0000-0000-0000356B0000}"/>
    <cellStyle name="Normal 2 6 2 5 6 3" xfId="21890" xr:uid="{00000000-0005-0000-0000-0000366B0000}"/>
    <cellStyle name="Normal 2 6 2 5 7" xfId="8441" xr:uid="{00000000-0005-0000-0000-0000376B0000}"/>
    <cellStyle name="Normal 2 6 2 5 7 2" xfId="24737" xr:uid="{00000000-0005-0000-0000-0000386B0000}"/>
    <cellStyle name="Normal 2 6 2 5 8" xfId="16591" xr:uid="{00000000-0005-0000-0000-0000396B0000}"/>
    <cellStyle name="Normal 2 6 2 6" xfId="384" xr:uid="{00000000-0005-0000-0000-00003A6B0000}"/>
    <cellStyle name="Normal 2 6 2 6 2" xfId="1090" xr:uid="{00000000-0005-0000-0000-00003B6B0000}"/>
    <cellStyle name="Normal 2 6 2 6 2 2" xfId="2500" xr:uid="{00000000-0005-0000-0000-00003C6B0000}"/>
    <cellStyle name="Normal 2 6 2 6 2 2 2" xfId="5000" xr:uid="{00000000-0005-0000-0000-00003D6B0000}"/>
    <cellStyle name="Normal 2 6 2 6 2 2 2 2" xfId="13146" xr:uid="{00000000-0005-0000-0000-00003E6B0000}"/>
    <cellStyle name="Normal 2 6 2 6 2 2 2 2 2" xfId="29442" xr:uid="{00000000-0005-0000-0000-00003F6B0000}"/>
    <cellStyle name="Normal 2 6 2 6 2 2 2 3" xfId="21296" xr:uid="{00000000-0005-0000-0000-0000406B0000}"/>
    <cellStyle name="Normal 2 6 2 6 2 2 3" xfId="7799" xr:uid="{00000000-0005-0000-0000-0000416B0000}"/>
    <cellStyle name="Normal 2 6 2 6 2 2 3 2" xfId="15945" xr:uid="{00000000-0005-0000-0000-0000426B0000}"/>
    <cellStyle name="Normal 2 6 2 6 2 2 3 2 2" xfId="32241" xr:uid="{00000000-0005-0000-0000-0000436B0000}"/>
    <cellStyle name="Normal 2 6 2 6 2 2 3 3" xfId="24095" xr:uid="{00000000-0005-0000-0000-0000446B0000}"/>
    <cellStyle name="Normal 2 6 2 6 2 2 4" xfId="10646" xr:uid="{00000000-0005-0000-0000-0000456B0000}"/>
    <cellStyle name="Normal 2 6 2 6 2 2 4 2" xfId="26942" xr:uid="{00000000-0005-0000-0000-0000466B0000}"/>
    <cellStyle name="Normal 2 6 2 6 2 2 5" xfId="18796" xr:uid="{00000000-0005-0000-0000-0000476B0000}"/>
    <cellStyle name="Normal 2 6 2 6 2 3" xfId="3782" xr:uid="{00000000-0005-0000-0000-0000486B0000}"/>
    <cellStyle name="Normal 2 6 2 6 2 3 2" xfId="11928" xr:uid="{00000000-0005-0000-0000-0000496B0000}"/>
    <cellStyle name="Normal 2 6 2 6 2 3 2 2" xfId="28224" xr:uid="{00000000-0005-0000-0000-00004A6B0000}"/>
    <cellStyle name="Normal 2 6 2 6 2 3 3" xfId="20078" xr:uid="{00000000-0005-0000-0000-00004B6B0000}"/>
    <cellStyle name="Normal 2 6 2 6 2 4" xfId="6389" xr:uid="{00000000-0005-0000-0000-00004C6B0000}"/>
    <cellStyle name="Normal 2 6 2 6 2 4 2" xfId="14535" xr:uid="{00000000-0005-0000-0000-00004D6B0000}"/>
    <cellStyle name="Normal 2 6 2 6 2 4 2 2" xfId="30831" xr:uid="{00000000-0005-0000-0000-00004E6B0000}"/>
    <cellStyle name="Normal 2 6 2 6 2 4 3" xfId="22685" xr:uid="{00000000-0005-0000-0000-00004F6B0000}"/>
    <cellStyle name="Normal 2 6 2 6 2 5" xfId="9236" xr:uid="{00000000-0005-0000-0000-0000506B0000}"/>
    <cellStyle name="Normal 2 6 2 6 2 5 2" xfId="25532" xr:uid="{00000000-0005-0000-0000-0000516B0000}"/>
    <cellStyle name="Normal 2 6 2 6 2 6" xfId="17386" xr:uid="{00000000-0005-0000-0000-0000526B0000}"/>
    <cellStyle name="Normal 2 6 2 6 3" xfId="1795" xr:uid="{00000000-0005-0000-0000-0000536B0000}"/>
    <cellStyle name="Normal 2 6 2 6 3 2" xfId="4391" xr:uid="{00000000-0005-0000-0000-0000546B0000}"/>
    <cellStyle name="Normal 2 6 2 6 3 2 2" xfId="12537" xr:uid="{00000000-0005-0000-0000-0000556B0000}"/>
    <cellStyle name="Normal 2 6 2 6 3 2 2 2" xfId="28833" xr:uid="{00000000-0005-0000-0000-0000566B0000}"/>
    <cellStyle name="Normal 2 6 2 6 3 2 3" xfId="20687" xr:uid="{00000000-0005-0000-0000-0000576B0000}"/>
    <cellStyle name="Normal 2 6 2 6 3 3" xfId="7094" xr:uid="{00000000-0005-0000-0000-0000586B0000}"/>
    <cellStyle name="Normal 2 6 2 6 3 3 2" xfId="15240" xr:uid="{00000000-0005-0000-0000-0000596B0000}"/>
    <cellStyle name="Normal 2 6 2 6 3 3 2 2" xfId="31536" xr:uid="{00000000-0005-0000-0000-00005A6B0000}"/>
    <cellStyle name="Normal 2 6 2 6 3 3 3" xfId="23390" xr:uid="{00000000-0005-0000-0000-00005B6B0000}"/>
    <cellStyle name="Normal 2 6 2 6 3 4" xfId="9941" xr:uid="{00000000-0005-0000-0000-00005C6B0000}"/>
    <cellStyle name="Normal 2 6 2 6 3 4 2" xfId="26237" xr:uid="{00000000-0005-0000-0000-00005D6B0000}"/>
    <cellStyle name="Normal 2 6 2 6 3 5" xfId="18091" xr:uid="{00000000-0005-0000-0000-00005E6B0000}"/>
    <cellStyle name="Normal 2 6 2 6 4" xfId="3173" xr:uid="{00000000-0005-0000-0000-00005F6B0000}"/>
    <cellStyle name="Normal 2 6 2 6 4 2" xfId="11319" xr:uid="{00000000-0005-0000-0000-0000606B0000}"/>
    <cellStyle name="Normal 2 6 2 6 4 2 2" xfId="27615" xr:uid="{00000000-0005-0000-0000-0000616B0000}"/>
    <cellStyle name="Normal 2 6 2 6 4 3" xfId="19469" xr:uid="{00000000-0005-0000-0000-0000626B0000}"/>
    <cellStyle name="Normal 2 6 2 6 5" xfId="5684" xr:uid="{00000000-0005-0000-0000-0000636B0000}"/>
    <cellStyle name="Normal 2 6 2 6 5 2" xfId="13830" xr:uid="{00000000-0005-0000-0000-0000646B0000}"/>
    <cellStyle name="Normal 2 6 2 6 5 2 2" xfId="30126" xr:uid="{00000000-0005-0000-0000-0000656B0000}"/>
    <cellStyle name="Normal 2 6 2 6 5 3" xfId="21980" xr:uid="{00000000-0005-0000-0000-0000666B0000}"/>
    <cellStyle name="Normal 2 6 2 6 6" xfId="8531" xr:uid="{00000000-0005-0000-0000-0000676B0000}"/>
    <cellStyle name="Normal 2 6 2 6 6 2" xfId="24827" xr:uid="{00000000-0005-0000-0000-0000686B0000}"/>
    <cellStyle name="Normal 2 6 2 6 7" xfId="16681" xr:uid="{00000000-0005-0000-0000-0000696B0000}"/>
    <cellStyle name="Normal 2 6 2 7" xfId="746" xr:uid="{00000000-0005-0000-0000-00006A6B0000}"/>
    <cellStyle name="Normal 2 6 2 7 2" xfId="2156" xr:uid="{00000000-0005-0000-0000-00006B6B0000}"/>
    <cellStyle name="Normal 2 6 2 7 2 2" xfId="4704" xr:uid="{00000000-0005-0000-0000-00006C6B0000}"/>
    <cellStyle name="Normal 2 6 2 7 2 2 2" xfId="12850" xr:uid="{00000000-0005-0000-0000-00006D6B0000}"/>
    <cellStyle name="Normal 2 6 2 7 2 2 2 2" xfId="29146" xr:uid="{00000000-0005-0000-0000-00006E6B0000}"/>
    <cellStyle name="Normal 2 6 2 7 2 2 3" xfId="21000" xr:uid="{00000000-0005-0000-0000-00006F6B0000}"/>
    <cellStyle name="Normal 2 6 2 7 2 3" xfId="7455" xr:uid="{00000000-0005-0000-0000-0000706B0000}"/>
    <cellStyle name="Normal 2 6 2 7 2 3 2" xfId="15601" xr:uid="{00000000-0005-0000-0000-0000716B0000}"/>
    <cellStyle name="Normal 2 6 2 7 2 3 2 2" xfId="31897" xr:uid="{00000000-0005-0000-0000-0000726B0000}"/>
    <cellStyle name="Normal 2 6 2 7 2 3 3" xfId="23751" xr:uid="{00000000-0005-0000-0000-0000736B0000}"/>
    <cellStyle name="Normal 2 6 2 7 2 4" xfId="10302" xr:uid="{00000000-0005-0000-0000-0000746B0000}"/>
    <cellStyle name="Normal 2 6 2 7 2 4 2" xfId="26598" xr:uid="{00000000-0005-0000-0000-0000756B0000}"/>
    <cellStyle name="Normal 2 6 2 7 2 5" xfId="18452" xr:uid="{00000000-0005-0000-0000-0000766B0000}"/>
    <cellStyle name="Normal 2 6 2 7 3" xfId="3486" xr:uid="{00000000-0005-0000-0000-0000776B0000}"/>
    <cellStyle name="Normal 2 6 2 7 3 2" xfId="11632" xr:uid="{00000000-0005-0000-0000-0000786B0000}"/>
    <cellStyle name="Normal 2 6 2 7 3 2 2" xfId="27928" xr:uid="{00000000-0005-0000-0000-0000796B0000}"/>
    <cellStyle name="Normal 2 6 2 7 3 3" xfId="19782" xr:uid="{00000000-0005-0000-0000-00007A6B0000}"/>
    <cellStyle name="Normal 2 6 2 7 4" xfId="6045" xr:uid="{00000000-0005-0000-0000-00007B6B0000}"/>
    <cellStyle name="Normal 2 6 2 7 4 2" xfId="14191" xr:uid="{00000000-0005-0000-0000-00007C6B0000}"/>
    <cellStyle name="Normal 2 6 2 7 4 2 2" xfId="30487" xr:uid="{00000000-0005-0000-0000-00007D6B0000}"/>
    <cellStyle name="Normal 2 6 2 7 4 3" xfId="22341" xr:uid="{00000000-0005-0000-0000-00007E6B0000}"/>
    <cellStyle name="Normal 2 6 2 7 5" xfId="8892" xr:uid="{00000000-0005-0000-0000-00007F6B0000}"/>
    <cellStyle name="Normal 2 6 2 7 5 2" xfId="25188" xr:uid="{00000000-0005-0000-0000-0000806B0000}"/>
    <cellStyle name="Normal 2 6 2 7 6" xfId="17042" xr:uid="{00000000-0005-0000-0000-0000816B0000}"/>
    <cellStyle name="Normal 2 6 2 8" xfId="1451" xr:uid="{00000000-0005-0000-0000-0000826B0000}"/>
    <cellStyle name="Normal 2 6 2 8 2" xfId="4095" xr:uid="{00000000-0005-0000-0000-0000836B0000}"/>
    <cellStyle name="Normal 2 6 2 8 2 2" xfId="12241" xr:uid="{00000000-0005-0000-0000-0000846B0000}"/>
    <cellStyle name="Normal 2 6 2 8 2 2 2" xfId="28537" xr:uid="{00000000-0005-0000-0000-0000856B0000}"/>
    <cellStyle name="Normal 2 6 2 8 2 3" xfId="20391" xr:uid="{00000000-0005-0000-0000-0000866B0000}"/>
    <cellStyle name="Normal 2 6 2 8 3" xfId="6750" xr:uid="{00000000-0005-0000-0000-0000876B0000}"/>
    <cellStyle name="Normal 2 6 2 8 3 2" xfId="14896" xr:uid="{00000000-0005-0000-0000-0000886B0000}"/>
    <cellStyle name="Normal 2 6 2 8 3 2 2" xfId="31192" xr:uid="{00000000-0005-0000-0000-0000896B0000}"/>
    <cellStyle name="Normal 2 6 2 8 3 3" xfId="23046" xr:uid="{00000000-0005-0000-0000-00008A6B0000}"/>
    <cellStyle name="Normal 2 6 2 8 4" xfId="9597" xr:uid="{00000000-0005-0000-0000-00008B6B0000}"/>
    <cellStyle name="Normal 2 6 2 8 4 2" xfId="25893" xr:uid="{00000000-0005-0000-0000-00008C6B0000}"/>
    <cellStyle name="Normal 2 6 2 8 5" xfId="17747" xr:uid="{00000000-0005-0000-0000-00008D6B0000}"/>
    <cellStyle name="Normal 2 6 2 9" xfId="2877" xr:uid="{00000000-0005-0000-0000-00008E6B0000}"/>
    <cellStyle name="Normal 2 6 2 9 2" xfId="11023" xr:uid="{00000000-0005-0000-0000-00008F6B0000}"/>
    <cellStyle name="Normal 2 6 2 9 2 2" xfId="27319" xr:uid="{00000000-0005-0000-0000-0000906B0000}"/>
    <cellStyle name="Normal 2 6 2 9 3" xfId="19173" xr:uid="{00000000-0005-0000-0000-0000916B0000}"/>
    <cellStyle name="Normal 2 6 3" xfId="62" xr:uid="{00000000-0005-0000-0000-0000926B0000}"/>
    <cellStyle name="Normal 2 6 3 10" xfId="8209" xr:uid="{00000000-0005-0000-0000-0000936B0000}"/>
    <cellStyle name="Normal 2 6 3 10 2" xfId="24505" xr:uid="{00000000-0005-0000-0000-0000946B0000}"/>
    <cellStyle name="Normal 2 6 3 11" xfId="16359" xr:uid="{00000000-0005-0000-0000-0000956B0000}"/>
    <cellStyle name="Normal 2 6 3 2" xfId="152" xr:uid="{00000000-0005-0000-0000-0000966B0000}"/>
    <cellStyle name="Normal 2 6 3 2 2" xfId="496" xr:uid="{00000000-0005-0000-0000-0000976B0000}"/>
    <cellStyle name="Normal 2 6 3 2 2 2" xfId="1202" xr:uid="{00000000-0005-0000-0000-0000986B0000}"/>
    <cellStyle name="Normal 2 6 3 2 2 2 2" xfId="2612" xr:uid="{00000000-0005-0000-0000-0000996B0000}"/>
    <cellStyle name="Normal 2 6 3 2 2 2 2 2" xfId="5092" xr:uid="{00000000-0005-0000-0000-00009A6B0000}"/>
    <cellStyle name="Normal 2 6 3 2 2 2 2 2 2" xfId="13238" xr:uid="{00000000-0005-0000-0000-00009B6B0000}"/>
    <cellStyle name="Normal 2 6 3 2 2 2 2 2 2 2" xfId="29534" xr:uid="{00000000-0005-0000-0000-00009C6B0000}"/>
    <cellStyle name="Normal 2 6 3 2 2 2 2 2 3" xfId="21388" xr:uid="{00000000-0005-0000-0000-00009D6B0000}"/>
    <cellStyle name="Normal 2 6 3 2 2 2 2 3" xfId="7911" xr:uid="{00000000-0005-0000-0000-00009E6B0000}"/>
    <cellStyle name="Normal 2 6 3 2 2 2 2 3 2" xfId="16057" xr:uid="{00000000-0005-0000-0000-00009F6B0000}"/>
    <cellStyle name="Normal 2 6 3 2 2 2 2 3 2 2" xfId="32353" xr:uid="{00000000-0005-0000-0000-0000A06B0000}"/>
    <cellStyle name="Normal 2 6 3 2 2 2 2 3 3" xfId="24207" xr:uid="{00000000-0005-0000-0000-0000A16B0000}"/>
    <cellStyle name="Normal 2 6 3 2 2 2 2 4" xfId="10758" xr:uid="{00000000-0005-0000-0000-0000A26B0000}"/>
    <cellStyle name="Normal 2 6 3 2 2 2 2 4 2" xfId="27054" xr:uid="{00000000-0005-0000-0000-0000A36B0000}"/>
    <cellStyle name="Normal 2 6 3 2 2 2 2 5" xfId="18908" xr:uid="{00000000-0005-0000-0000-0000A46B0000}"/>
    <cellStyle name="Normal 2 6 3 2 2 2 3" xfId="3874" xr:uid="{00000000-0005-0000-0000-0000A56B0000}"/>
    <cellStyle name="Normal 2 6 3 2 2 2 3 2" xfId="12020" xr:uid="{00000000-0005-0000-0000-0000A66B0000}"/>
    <cellStyle name="Normal 2 6 3 2 2 2 3 2 2" xfId="28316" xr:uid="{00000000-0005-0000-0000-0000A76B0000}"/>
    <cellStyle name="Normal 2 6 3 2 2 2 3 3" xfId="20170" xr:uid="{00000000-0005-0000-0000-0000A86B0000}"/>
    <cellStyle name="Normal 2 6 3 2 2 2 4" xfId="6501" xr:uid="{00000000-0005-0000-0000-0000A96B0000}"/>
    <cellStyle name="Normal 2 6 3 2 2 2 4 2" xfId="14647" xr:uid="{00000000-0005-0000-0000-0000AA6B0000}"/>
    <cellStyle name="Normal 2 6 3 2 2 2 4 2 2" xfId="30943" xr:uid="{00000000-0005-0000-0000-0000AB6B0000}"/>
    <cellStyle name="Normal 2 6 3 2 2 2 4 3" xfId="22797" xr:uid="{00000000-0005-0000-0000-0000AC6B0000}"/>
    <cellStyle name="Normal 2 6 3 2 2 2 5" xfId="9348" xr:uid="{00000000-0005-0000-0000-0000AD6B0000}"/>
    <cellStyle name="Normal 2 6 3 2 2 2 5 2" xfId="25644" xr:uid="{00000000-0005-0000-0000-0000AE6B0000}"/>
    <cellStyle name="Normal 2 6 3 2 2 2 6" xfId="17498" xr:uid="{00000000-0005-0000-0000-0000AF6B0000}"/>
    <cellStyle name="Normal 2 6 3 2 2 3" xfId="1907" xr:uid="{00000000-0005-0000-0000-0000B06B0000}"/>
    <cellStyle name="Normal 2 6 3 2 2 3 2" xfId="4483" xr:uid="{00000000-0005-0000-0000-0000B16B0000}"/>
    <cellStyle name="Normal 2 6 3 2 2 3 2 2" xfId="12629" xr:uid="{00000000-0005-0000-0000-0000B26B0000}"/>
    <cellStyle name="Normal 2 6 3 2 2 3 2 2 2" xfId="28925" xr:uid="{00000000-0005-0000-0000-0000B36B0000}"/>
    <cellStyle name="Normal 2 6 3 2 2 3 2 3" xfId="20779" xr:uid="{00000000-0005-0000-0000-0000B46B0000}"/>
    <cellStyle name="Normal 2 6 3 2 2 3 3" xfId="7206" xr:uid="{00000000-0005-0000-0000-0000B56B0000}"/>
    <cellStyle name="Normal 2 6 3 2 2 3 3 2" xfId="15352" xr:uid="{00000000-0005-0000-0000-0000B66B0000}"/>
    <cellStyle name="Normal 2 6 3 2 2 3 3 2 2" xfId="31648" xr:uid="{00000000-0005-0000-0000-0000B76B0000}"/>
    <cellStyle name="Normal 2 6 3 2 2 3 3 3" xfId="23502" xr:uid="{00000000-0005-0000-0000-0000B86B0000}"/>
    <cellStyle name="Normal 2 6 3 2 2 3 4" xfId="10053" xr:uid="{00000000-0005-0000-0000-0000B96B0000}"/>
    <cellStyle name="Normal 2 6 3 2 2 3 4 2" xfId="26349" xr:uid="{00000000-0005-0000-0000-0000BA6B0000}"/>
    <cellStyle name="Normal 2 6 3 2 2 3 5" xfId="18203" xr:uid="{00000000-0005-0000-0000-0000BB6B0000}"/>
    <cellStyle name="Normal 2 6 3 2 2 4" xfId="3265" xr:uid="{00000000-0005-0000-0000-0000BC6B0000}"/>
    <cellStyle name="Normal 2 6 3 2 2 4 2" xfId="11411" xr:uid="{00000000-0005-0000-0000-0000BD6B0000}"/>
    <cellStyle name="Normal 2 6 3 2 2 4 2 2" xfId="27707" xr:uid="{00000000-0005-0000-0000-0000BE6B0000}"/>
    <cellStyle name="Normal 2 6 3 2 2 4 3" xfId="19561" xr:uid="{00000000-0005-0000-0000-0000BF6B0000}"/>
    <cellStyle name="Normal 2 6 3 2 2 5" xfId="5796" xr:uid="{00000000-0005-0000-0000-0000C06B0000}"/>
    <cellStyle name="Normal 2 6 3 2 2 5 2" xfId="13942" xr:uid="{00000000-0005-0000-0000-0000C16B0000}"/>
    <cellStyle name="Normal 2 6 3 2 2 5 2 2" xfId="30238" xr:uid="{00000000-0005-0000-0000-0000C26B0000}"/>
    <cellStyle name="Normal 2 6 3 2 2 5 3" xfId="22092" xr:uid="{00000000-0005-0000-0000-0000C36B0000}"/>
    <cellStyle name="Normal 2 6 3 2 2 6" xfId="8643" xr:uid="{00000000-0005-0000-0000-0000C46B0000}"/>
    <cellStyle name="Normal 2 6 3 2 2 6 2" xfId="24939" xr:uid="{00000000-0005-0000-0000-0000C56B0000}"/>
    <cellStyle name="Normal 2 6 3 2 2 7" xfId="16793" xr:uid="{00000000-0005-0000-0000-0000C66B0000}"/>
    <cellStyle name="Normal 2 6 3 2 3" xfId="858" xr:uid="{00000000-0005-0000-0000-0000C76B0000}"/>
    <cellStyle name="Normal 2 6 3 2 3 2" xfId="2268" xr:uid="{00000000-0005-0000-0000-0000C86B0000}"/>
    <cellStyle name="Normal 2 6 3 2 3 2 2" xfId="4796" xr:uid="{00000000-0005-0000-0000-0000C96B0000}"/>
    <cellStyle name="Normal 2 6 3 2 3 2 2 2" xfId="12942" xr:uid="{00000000-0005-0000-0000-0000CA6B0000}"/>
    <cellStyle name="Normal 2 6 3 2 3 2 2 2 2" xfId="29238" xr:uid="{00000000-0005-0000-0000-0000CB6B0000}"/>
    <cellStyle name="Normal 2 6 3 2 3 2 2 3" xfId="21092" xr:uid="{00000000-0005-0000-0000-0000CC6B0000}"/>
    <cellStyle name="Normal 2 6 3 2 3 2 3" xfId="7567" xr:uid="{00000000-0005-0000-0000-0000CD6B0000}"/>
    <cellStyle name="Normal 2 6 3 2 3 2 3 2" xfId="15713" xr:uid="{00000000-0005-0000-0000-0000CE6B0000}"/>
    <cellStyle name="Normal 2 6 3 2 3 2 3 2 2" xfId="32009" xr:uid="{00000000-0005-0000-0000-0000CF6B0000}"/>
    <cellStyle name="Normal 2 6 3 2 3 2 3 3" xfId="23863" xr:uid="{00000000-0005-0000-0000-0000D06B0000}"/>
    <cellStyle name="Normal 2 6 3 2 3 2 4" xfId="10414" xr:uid="{00000000-0005-0000-0000-0000D16B0000}"/>
    <cellStyle name="Normal 2 6 3 2 3 2 4 2" xfId="26710" xr:uid="{00000000-0005-0000-0000-0000D26B0000}"/>
    <cellStyle name="Normal 2 6 3 2 3 2 5" xfId="18564" xr:uid="{00000000-0005-0000-0000-0000D36B0000}"/>
    <cellStyle name="Normal 2 6 3 2 3 3" xfId="3578" xr:uid="{00000000-0005-0000-0000-0000D46B0000}"/>
    <cellStyle name="Normal 2 6 3 2 3 3 2" xfId="11724" xr:uid="{00000000-0005-0000-0000-0000D56B0000}"/>
    <cellStyle name="Normal 2 6 3 2 3 3 2 2" xfId="28020" xr:uid="{00000000-0005-0000-0000-0000D66B0000}"/>
    <cellStyle name="Normal 2 6 3 2 3 3 3" xfId="19874" xr:uid="{00000000-0005-0000-0000-0000D76B0000}"/>
    <cellStyle name="Normal 2 6 3 2 3 4" xfId="6157" xr:uid="{00000000-0005-0000-0000-0000D86B0000}"/>
    <cellStyle name="Normal 2 6 3 2 3 4 2" xfId="14303" xr:uid="{00000000-0005-0000-0000-0000D96B0000}"/>
    <cellStyle name="Normal 2 6 3 2 3 4 2 2" xfId="30599" xr:uid="{00000000-0005-0000-0000-0000DA6B0000}"/>
    <cellStyle name="Normal 2 6 3 2 3 4 3" xfId="22453" xr:uid="{00000000-0005-0000-0000-0000DB6B0000}"/>
    <cellStyle name="Normal 2 6 3 2 3 5" xfId="9004" xr:uid="{00000000-0005-0000-0000-0000DC6B0000}"/>
    <cellStyle name="Normal 2 6 3 2 3 5 2" xfId="25300" xr:uid="{00000000-0005-0000-0000-0000DD6B0000}"/>
    <cellStyle name="Normal 2 6 3 2 3 6" xfId="17154" xr:uid="{00000000-0005-0000-0000-0000DE6B0000}"/>
    <cellStyle name="Normal 2 6 3 2 4" xfId="1563" xr:uid="{00000000-0005-0000-0000-0000DF6B0000}"/>
    <cellStyle name="Normal 2 6 3 2 4 2" xfId="4187" xr:uid="{00000000-0005-0000-0000-0000E06B0000}"/>
    <cellStyle name="Normal 2 6 3 2 4 2 2" xfId="12333" xr:uid="{00000000-0005-0000-0000-0000E16B0000}"/>
    <cellStyle name="Normal 2 6 3 2 4 2 2 2" xfId="28629" xr:uid="{00000000-0005-0000-0000-0000E26B0000}"/>
    <cellStyle name="Normal 2 6 3 2 4 2 3" xfId="20483" xr:uid="{00000000-0005-0000-0000-0000E36B0000}"/>
    <cellStyle name="Normal 2 6 3 2 4 3" xfId="6862" xr:uid="{00000000-0005-0000-0000-0000E46B0000}"/>
    <cellStyle name="Normal 2 6 3 2 4 3 2" xfId="15008" xr:uid="{00000000-0005-0000-0000-0000E56B0000}"/>
    <cellStyle name="Normal 2 6 3 2 4 3 2 2" xfId="31304" xr:uid="{00000000-0005-0000-0000-0000E66B0000}"/>
    <cellStyle name="Normal 2 6 3 2 4 3 3" xfId="23158" xr:uid="{00000000-0005-0000-0000-0000E76B0000}"/>
    <cellStyle name="Normal 2 6 3 2 4 4" xfId="9709" xr:uid="{00000000-0005-0000-0000-0000E86B0000}"/>
    <cellStyle name="Normal 2 6 3 2 4 4 2" xfId="26005" xr:uid="{00000000-0005-0000-0000-0000E96B0000}"/>
    <cellStyle name="Normal 2 6 3 2 4 5" xfId="17859" xr:uid="{00000000-0005-0000-0000-0000EA6B0000}"/>
    <cellStyle name="Normal 2 6 3 2 5" xfId="2969" xr:uid="{00000000-0005-0000-0000-0000EB6B0000}"/>
    <cellStyle name="Normal 2 6 3 2 5 2" xfId="11115" xr:uid="{00000000-0005-0000-0000-0000EC6B0000}"/>
    <cellStyle name="Normal 2 6 3 2 5 2 2" xfId="27411" xr:uid="{00000000-0005-0000-0000-0000ED6B0000}"/>
    <cellStyle name="Normal 2 6 3 2 5 3" xfId="19265" xr:uid="{00000000-0005-0000-0000-0000EE6B0000}"/>
    <cellStyle name="Normal 2 6 3 2 6" xfId="5452" xr:uid="{00000000-0005-0000-0000-0000EF6B0000}"/>
    <cellStyle name="Normal 2 6 3 2 6 2" xfId="13598" xr:uid="{00000000-0005-0000-0000-0000F06B0000}"/>
    <cellStyle name="Normal 2 6 3 2 6 2 2" xfId="29894" xr:uid="{00000000-0005-0000-0000-0000F16B0000}"/>
    <cellStyle name="Normal 2 6 3 2 6 3" xfId="21748" xr:uid="{00000000-0005-0000-0000-0000F26B0000}"/>
    <cellStyle name="Normal 2 6 3 2 7" xfId="8299" xr:uid="{00000000-0005-0000-0000-0000F36B0000}"/>
    <cellStyle name="Normal 2 6 3 2 7 2" xfId="24595" xr:uid="{00000000-0005-0000-0000-0000F46B0000}"/>
    <cellStyle name="Normal 2 6 3 2 8" xfId="16449" xr:uid="{00000000-0005-0000-0000-0000F56B0000}"/>
    <cellStyle name="Normal 2 6 3 3" xfId="232" xr:uid="{00000000-0005-0000-0000-0000F66B0000}"/>
    <cellStyle name="Normal 2 6 3 3 2" xfId="576" xr:uid="{00000000-0005-0000-0000-0000F76B0000}"/>
    <cellStyle name="Normal 2 6 3 3 2 2" xfId="1282" xr:uid="{00000000-0005-0000-0000-0000F86B0000}"/>
    <cellStyle name="Normal 2 6 3 3 2 2 2" xfId="2692" xr:uid="{00000000-0005-0000-0000-0000F96B0000}"/>
    <cellStyle name="Normal 2 6 3 3 2 2 2 2" xfId="5166" xr:uid="{00000000-0005-0000-0000-0000FA6B0000}"/>
    <cellStyle name="Normal 2 6 3 3 2 2 2 2 2" xfId="13312" xr:uid="{00000000-0005-0000-0000-0000FB6B0000}"/>
    <cellStyle name="Normal 2 6 3 3 2 2 2 2 2 2" xfId="29608" xr:uid="{00000000-0005-0000-0000-0000FC6B0000}"/>
    <cellStyle name="Normal 2 6 3 3 2 2 2 2 3" xfId="21462" xr:uid="{00000000-0005-0000-0000-0000FD6B0000}"/>
    <cellStyle name="Normal 2 6 3 3 2 2 2 3" xfId="7991" xr:uid="{00000000-0005-0000-0000-0000FE6B0000}"/>
    <cellStyle name="Normal 2 6 3 3 2 2 2 3 2" xfId="16137" xr:uid="{00000000-0005-0000-0000-0000FF6B0000}"/>
    <cellStyle name="Normal 2 6 3 3 2 2 2 3 2 2" xfId="32433" xr:uid="{00000000-0005-0000-0000-0000006C0000}"/>
    <cellStyle name="Normal 2 6 3 3 2 2 2 3 3" xfId="24287" xr:uid="{00000000-0005-0000-0000-0000016C0000}"/>
    <cellStyle name="Normal 2 6 3 3 2 2 2 4" xfId="10838" xr:uid="{00000000-0005-0000-0000-0000026C0000}"/>
    <cellStyle name="Normal 2 6 3 3 2 2 2 4 2" xfId="27134" xr:uid="{00000000-0005-0000-0000-0000036C0000}"/>
    <cellStyle name="Normal 2 6 3 3 2 2 2 5" xfId="18988" xr:uid="{00000000-0005-0000-0000-0000046C0000}"/>
    <cellStyle name="Normal 2 6 3 3 2 2 3" xfId="3948" xr:uid="{00000000-0005-0000-0000-0000056C0000}"/>
    <cellStyle name="Normal 2 6 3 3 2 2 3 2" xfId="12094" xr:uid="{00000000-0005-0000-0000-0000066C0000}"/>
    <cellStyle name="Normal 2 6 3 3 2 2 3 2 2" xfId="28390" xr:uid="{00000000-0005-0000-0000-0000076C0000}"/>
    <cellStyle name="Normal 2 6 3 3 2 2 3 3" xfId="20244" xr:uid="{00000000-0005-0000-0000-0000086C0000}"/>
    <cellStyle name="Normal 2 6 3 3 2 2 4" xfId="6581" xr:uid="{00000000-0005-0000-0000-0000096C0000}"/>
    <cellStyle name="Normal 2 6 3 3 2 2 4 2" xfId="14727" xr:uid="{00000000-0005-0000-0000-00000A6C0000}"/>
    <cellStyle name="Normal 2 6 3 3 2 2 4 2 2" xfId="31023" xr:uid="{00000000-0005-0000-0000-00000B6C0000}"/>
    <cellStyle name="Normal 2 6 3 3 2 2 4 3" xfId="22877" xr:uid="{00000000-0005-0000-0000-00000C6C0000}"/>
    <cellStyle name="Normal 2 6 3 3 2 2 5" xfId="9428" xr:uid="{00000000-0005-0000-0000-00000D6C0000}"/>
    <cellStyle name="Normal 2 6 3 3 2 2 5 2" xfId="25724" xr:uid="{00000000-0005-0000-0000-00000E6C0000}"/>
    <cellStyle name="Normal 2 6 3 3 2 2 6" xfId="17578" xr:uid="{00000000-0005-0000-0000-00000F6C0000}"/>
    <cellStyle name="Normal 2 6 3 3 2 3" xfId="1987" xr:uid="{00000000-0005-0000-0000-0000106C0000}"/>
    <cellStyle name="Normal 2 6 3 3 2 3 2" xfId="4557" xr:uid="{00000000-0005-0000-0000-0000116C0000}"/>
    <cellStyle name="Normal 2 6 3 3 2 3 2 2" xfId="12703" xr:uid="{00000000-0005-0000-0000-0000126C0000}"/>
    <cellStyle name="Normal 2 6 3 3 2 3 2 2 2" xfId="28999" xr:uid="{00000000-0005-0000-0000-0000136C0000}"/>
    <cellStyle name="Normal 2 6 3 3 2 3 2 3" xfId="20853" xr:uid="{00000000-0005-0000-0000-0000146C0000}"/>
    <cellStyle name="Normal 2 6 3 3 2 3 3" xfId="7286" xr:uid="{00000000-0005-0000-0000-0000156C0000}"/>
    <cellStyle name="Normal 2 6 3 3 2 3 3 2" xfId="15432" xr:uid="{00000000-0005-0000-0000-0000166C0000}"/>
    <cellStyle name="Normal 2 6 3 3 2 3 3 2 2" xfId="31728" xr:uid="{00000000-0005-0000-0000-0000176C0000}"/>
    <cellStyle name="Normal 2 6 3 3 2 3 3 3" xfId="23582" xr:uid="{00000000-0005-0000-0000-0000186C0000}"/>
    <cellStyle name="Normal 2 6 3 3 2 3 4" xfId="10133" xr:uid="{00000000-0005-0000-0000-0000196C0000}"/>
    <cellStyle name="Normal 2 6 3 3 2 3 4 2" xfId="26429" xr:uid="{00000000-0005-0000-0000-00001A6C0000}"/>
    <cellStyle name="Normal 2 6 3 3 2 3 5" xfId="18283" xr:uid="{00000000-0005-0000-0000-00001B6C0000}"/>
    <cellStyle name="Normal 2 6 3 3 2 4" xfId="3339" xr:uid="{00000000-0005-0000-0000-00001C6C0000}"/>
    <cellStyle name="Normal 2 6 3 3 2 4 2" xfId="11485" xr:uid="{00000000-0005-0000-0000-00001D6C0000}"/>
    <cellStyle name="Normal 2 6 3 3 2 4 2 2" xfId="27781" xr:uid="{00000000-0005-0000-0000-00001E6C0000}"/>
    <cellStyle name="Normal 2 6 3 3 2 4 3" xfId="19635" xr:uid="{00000000-0005-0000-0000-00001F6C0000}"/>
    <cellStyle name="Normal 2 6 3 3 2 5" xfId="5876" xr:uid="{00000000-0005-0000-0000-0000206C0000}"/>
    <cellStyle name="Normal 2 6 3 3 2 5 2" xfId="14022" xr:uid="{00000000-0005-0000-0000-0000216C0000}"/>
    <cellStyle name="Normal 2 6 3 3 2 5 2 2" xfId="30318" xr:uid="{00000000-0005-0000-0000-0000226C0000}"/>
    <cellStyle name="Normal 2 6 3 3 2 5 3" xfId="22172" xr:uid="{00000000-0005-0000-0000-0000236C0000}"/>
    <cellStyle name="Normal 2 6 3 3 2 6" xfId="8723" xr:uid="{00000000-0005-0000-0000-0000246C0000}"/>
    <cellStyle name="Normal 2 6 3 3 2 6 2" xfId="25019" xr:uid="{00000000-0005-0000-0000-0000256C0000}"/>
    <cellStyle name="Normal 2 6 3 3 2 7" xfId="16873" xr:uid="{00000000-0005-0000-0000-0000266C0000}"/>
    <cellStyle name="Normal 2 6 3 3 3" xfId="938" xr:uid="{00000000-0005-0000-0000-0000276C0000}"/>
    <cellStyle name="Normal 2 6 3 3 3 2" xfId="2348" xr:uid="{00000000-0005-0000-0000-0000286C0000}"/>
    <cellStyle name="Normal 2 6 3 3 3 2 2" xfId="4870" xr:uid="{00000000-0005-0000-0000-0000296C0000}"/>
    <cellStyle name="Normal 2 6 3 3 3 2 2 2" xfId="13016" xr:uid="{00000000-0005-0000-0000-00002A6C0000}"/>
    <cellStyle name="Normal 2 6 3 3 3 2 2 2 2" xfId="29312" xr:uid="{00000000-0005-0000-0000-00002B6C0000}"/>
    <cellStyle name="Normal 2 6 3 3 3 2 2 3" xfId="21166" xr:uid="{00000000-0005-0000-0000-00002C6C0000}"/>
    <cellStyle name="Normal 2 6 3 3 3 2 3" xfId="7647" xr:uid="{00000000-0005-0000-0000-00002D6C0000}"/>
    <cellStyle name="Normal 2 6 3 3 3 2 3 2" xfId="15793" xr:uid="{00000000-0005-0000-0000-00002E6C0000}"/>
    <cellStyle name="Normal 2 6 3 3 3 2 3 2 2" xfId="32089" xr:uid="{00000000-0005-0000-0000-00002F6C0000}"/>
    <cellStyle name="Normal 2 6 3 3 3 2 3 3" xfId="23943" xr:uid="{00000000-0005-0000-0000-0000306C0000}"/>
    <cellStyle name="Normal 2 6 3 3 3 2 4" xfId="10494" xr:uid="{00000000-0005-0000-0000-0000316C0000}"/>
    <cellStyle name="Normal 2 6 3 3 3 2 4 2" xfId="26790" xr:uid="{00000000-0005-0000-0000-0000326C0000}"/>
    <cellStyle name="Normal 2 6 3 3 3 2 5" xfId="18644" xr:uid="{00000000-0005-0000-0000-0000336C0000}"/>
    <cellStyle name="Normal 2 6 3 3 3 3" xfId="3652" xr:uid="{00000000-0005-0000-0000-0000346C0000}"/>
    <cellStyle name="Normal 2 6 3 3 3 3 2" xfId="11798" xr:uid="{00000000-0005-0000-0000-0000356C0000}"/>
    <cellStyle name="Normal 2 6 3 3 3 3 2 2" xfId="28094" xr:uid="{00000000-0005-0000-0000-0000366C0000}"/>
    <cellStyle name="Normal 2 6 3 3 3 3 3" xfId="19948" xr:uid="{00000000-0005-0000-0000-0000376C0000}"/>
    <cellStyle name="Normal 2 6 3 3 3 4" xfId="6237" xr:uid="{00000000-0005-0000-0000-0000386C0000}"/>
    <cellStyle name="Normal 2 6 3 3 3 4 2" xfId="14383" xr:uid="{00000000-0005-0000-0000-0000396C0000}"/>
    <cellStyle name="Normal 2 6 3 3 3 4 2 2" xfId="30679" xr:uid="{00000000-0005-0000-0000-00003A6C0000}"/>
    <cellStyle name="Normal 2 6 3 3 3 4 3" xfId="22533" xr:uid="{00000000-0005-0000-0000-00003B6C0000}"/>
    <cellStyle name="Normal 2 6 3 3 3 5" xfId="9084" xr:uid="{00000000-0005-0000-0000-00003C6C0000}"/>
    <cellStyle name="Normal 2 6 3 3 3 5 2" xfId="25380" xr:uid="{00000000-0005-0000-0000-00003D6C0000}"/>
    <cellStyle name="Normal 2 6 3 3 3 6" xfId="17234" xr:uid="{00000000-0005-0000-0000-00003E6C0000}"/>
    <cellStyle name="Normal 2 6 3 3 4" xfId="1643" xr:uid="{00000000-0005-0000-0000-00003F6C0000}"/>
    <cellStyle name="Normal 2 6 3 3 4 2" xfId="4261" xr:uid="{00000000-0005-0000-0000-0000406C0000}"/>
    <cellStyle name="Normal 2 6 3 3 4 2 2" xfId="12407" xr:uid="{00000000-0005-0000-0000-0000416C0000}"/>
    <cellStyle name="Normal 2 6 3 3 4 2 2 2" xfId="28703" xr:uid="{00000000-0005-0000-0000-0000426C0000}"/>
    <cellStyle name="Normal 2 6 3 3 4 2 3" xfId="20557" xr:uid="{00000000-0005-0000-0000-0000436C0000}"/>
    <cellStyle name="Normal 2 6 3 3 4 3" xfId="6942" xr:uid="{00000000-0005-0000-0000-0000446C0000}"/>
    <cellStyle name="Normal 2 6 3 3 4 3 2" xfId="15088" xr:uid="{00000000-0005-0000-0000-0000456C0000}"/>
    <cellStyle name="Normal 2 6 3 3 4 3 2 2" xfId="31384" xr:uid="{00000000-0005-0000-0000-0000466C0000}"/>
    <cellStyle name="Normal 2 6 3 3 4 3 3" xfId="23238" xr:uid="{00000000-0005-0000-0000-0000476C0000}"/>
    <cellStyle name="Normal 2 6 3 3 4 4" xfId="9789" xr:uid="{00000000-0005-0000-0000-0000486C0000}"/>
    <cellStyle name="Normal 2 6 3 3 4 4 2" xfId="26085" xr:uid="{00000000-0005-0000-0000-0000496C0000}"/>
    <cellStyle name="Normal 2 6 3 3 4 5" xfId="17939" xr:uid="{00000000-0005-0000-0000-00004A6C0000}"/>
    <cellStyle name="Normal 2 6 3 3 5" xfId="3043" xr:uid="{00000000-0005-0000-0000-00004B6C0000}"/>
    <cellStyle name="Normal 2 6 3 3 5 2" xfId="11189" xr:uid="{00000000-0005-0000-0000-00004C6C0000}"/>
    <cellStyle name="Normal 2 6 3 3 5 2 2" xfId="27485" xr:uid="{00000000-0005-0000-0000-00004D6C0000}"/>
    <cellStyle name="Normal 2 6 3 3 5 3" xfId="19339" xr:uid="{00000000-0005-0000-0000-00004E6C0000}"/>
    <cellStyle name="Normal 2 6 3 3 6" xfId="5532" xr:uid="{00000000-0005-0000-0000-00004F6C0000}"/>
    <cellStyle name="Normal 2 6 3 3 6 2" xfId="13678" xr:uid="{00000000-0005-0000-0000-0000506C0000}"/>
    <cellStyle name="Normal 2 6 3 3 6 2 2" xfId="29974" xr:uid="{00000000-0005-0000-0000-0000516C0000}"/>
    <cellStyle name="Normal 2 6 3 3 6 3" xfId="21828" xr:uid="{00000000-0005-0000-0000-0000526C0000}"/>
    <cellStyle name="Normal 2 6 3 3 7" xfId="8379" xr:uid="{00000000-0005-0000-0000-0000536C0000}"/>
    <cellStyle name="Normal 2 6 3 3 7 2" xfId="24675" xr:uid="{00000000-0005-0000-0000-0000546C0000}"/>
    <cellStyle name="Normal 2 6 3 3 8" xfId="16529" xr:uid="{00000000-0005-0000-0000-0000556C0000}"/>
    <cellStyle name="Normal 2 6 3 4" xfId="316" xr:uid="{00000000-0005-0000-0000-0000566C0000}"/>
    <cellStyle name="Normal 2 6 3 4 2" xfId="660" xr:uid="{00000000-0005-0000-0000-0000576C0000}"/>
    <cellStyle name="Normal 2 6 3 4 2 2" xfId="1366" xr:uid="{00000000-0005-0000-0000-0000586C0000}"/>
    <cellStyle name="Normal 2 6 3 4 2 2 2" xfId="2776" xr:uid="{00000000-0005-0000-0000-0000596C0000}"/>
    <cellStyle name="Normal 2 6 3 4 2 2 2 2" xfId="5240" xr:uid="{00000000-0005-0000-0000-00005A6C0000}"/>
    <cellStyle name="Normal 2 6 3 4 2 2 2 2 2" xfId="13386" xr:uid="{00000000-0005-0000-0000-00005B6C0000}"/>
    <cellStyle name="Normal 2 6 3 4 2 2 2 2 2 2" xfId="29682" xr:uid="{00000000-0005-0000-0000-00005C6C0000}"/>
    <cellStyle name="Normal 2 6 3 4 2 2 2 2 3" xfId="21536" xr:uid="{00000000-0005-0000-0000-00005D6C0000}"/>
    <cellStyle name="Normal 2 6 3 4 2 2 2 3" xfId="8075" xr:uid="{00000000-0005-0000-0000-00005E6C0000}"/>
    <cellStyle name="Normal 2 6 3 4 2 2 2 3 2" xfId="16221" xr:uid="{00000000-0005-0000-0000-00005F6C0000}"/>
    <cellStyle name="Normal 2 6 3 4 2 2 2 3 2 2" xfId="32517" xr:uid="{00000000-0005-0000-0000-0000606C0000}"/>
    <cellStyle name="Normal 2 6 3 4 2 2 2 3 3" xfId="24371" xr:uid="{00000000-0005-0000-0000-0000616C0000}"/>
    <cellStyle name="Normal 2 6 3 4 2 2 2 4" xfId="10922" xr:uid="{00000000-0005-0000-0000-0000626C0000}"/>
    <cellStyle name="Normal 2 6 3 4 2 2 2 4 2" xfId="27218" xr:uid="{00000000-0005-0000-0000-0000636C0000}"/>
    <cellStyle name="Normal 2 6 3 4 2 2 2 5" xfId="19072" xr:uid="{00000000-0005-0000-0000-0000646C0000}"/>
    <cellStyle name="Normal 2 6 3 4 2 2 3" xfId="4022" xr:uid="{00000000-0005-0000-0000-0000656C0000}"/>
    <cellStyle name="Normal 2 6 3 4 2 2 3 2" xfId="12168" xr:uid="{00000000-0005-0000-0000-0000666C0000}"/>
    <cellStyle name="Normal 2 6 3 4 2 2 3 2 2" xfId="28464" xr:uid="{00000000-0005-0000-0000-0000676C0000}"/>
    <cellStyle name="Normal 2 6 3 4 2 2 3 3" xfId="20318" xr:uid="{00000000-0005-0000-0000-0000686C0000}"/>
    <cellStyle name="Normal 2 6 3 4 2 2 4" xfId="6665" xr:uid="{00000000-0005-0000-0000-0000696C0000}"/>
    <cellStyle name="Normal 2 6 3 4 2 2 4 2" xfId="14811" xr:uid="{00000000-0005-0000-0000-00006A6C0000}"/>
    <cellStyle name="Normal 2 6 3 4 2 2 4 2 2" xfId="31107" xr:uid="{00000000-0005-0000-0000-00006B6C0000}"/>
    <cellStyle name="Normal 2 6 3 4 2 2 4 3" xfId="22961" xr:uid="{00000000-0005-0000-0000-00006C6C0000}"/>
    <cellStyle name="Normal 2 6 3 4 2 2 5" xfId="9512" xr:uid="{00000000-0005-0000-0000-00006D6C0000}"/>
    <cellStyle name="Normal 2 6 3 4 2 2 5 2" xfId="25808" xr:uid="{00000000-0005-0000-0000-00006E6C0000}"/>
    <cellStyle name="Normal 2 6 3 4 2 2 6" xfId="17662" xr:uid="{00000000-0005-0000-0000-00006F6C0000}"/>
    <cellStyle name="Normal 2 6 3 4 2 3" xfId="2071" xr:uid="{00000000-0005-0000-0000-0000706C0000}"/>
    <cellStyle name="Normal 2 6 3 4 2 3 2" xfId="4631" xr:uid="{00000000-0005-0000-0000-0000716C0000}"/>
    <cellStyle name="Normal 2 6 3 4 2 3 2 2" xfId="12777" xr:uid="{00000000-0005-0000-0000-0000726C0000}"/>
    <cellStyle name="Normal 2 6 3 4 2 3 2 2 2" xfId="29073" xr:uid="{00000000-0005-0000-0000-0000736C0000}"/>
    <cellStyle name="Normal 2 6 3 4 2 3 2 3" xfId="20927" xr:uid="{00000000-0005-0000-0000-0000746C0000}"/>
    <cellStyle name="Normal 2 6 3 4 2 3 3" xfId="7370" xr:uid="{00000000-0005-0000-0000-0000756C0000}"/>
    <cellStyle name="Normal 2 6 3 4 2 3 3 2" xfId="15516" xr:uid="{00000000-0005-0000-0000-0000766C0000}"/>
    <cellStyle name="Normal 2 6 3 4 2 3 3 2 2" xfId="31812" xr:uid="{00000000-0005-0000-0000-0000776C0000}"/>
    <cellStyle name="Normal 2 6 3 4 2 3 3 3" xfId="23666" xr:uid="{00000000-0005-0000-0000-0000786C0000}"/>
    <cellStyle name="Normal 2 6 3 4 2 3 4" xfId="10217" xr:uid="{00000000-0005-0000-0000-0000796C0000}"/>
    <cellStyle name="Normal 2 6 3 4 2 3 4 2" xfId="26513" xr:uid="{00000000-0005-0000-0000-00007A6C0000}"/>
    <cellStyle name="Normal 2 6 3 4 2 3 5" xfId="18367" xr:uid="{00000000-0005-0000-0000-00007B6C0000}"/>
    <cellStyle name="Normal 2 6 3 4 2 4" xfId="3413" xr:uid="{00000000-0005-0000-0000-00007C6C0000}"/>
    <cellStyle name="Normal 2 6 3 4 2 4 2" xfId="11559" xr:uid="{00000000-0005-0000-0000-00007D6C0000}"/>
    <cellStyle name="Normal 2 6 3 4 2 4 2 2" xfId="27855" xr:uid="{00000000-0005-0000-0000-00007E6C0000}"/>
    <cellStyle name="Normal 2 6 3 4 2 4 3" xfId="19709" xr:uid="{00000000-0005-0000-0000-00007F6C0000}"/>
    <cellStyle name="Normal 2 6 3 4 2 5" xfId="5960" xr:uid="{00000000-0005-0000-0000-0000806C0000}"/>
    <cellStyle name="Normal 2 6 3 4 2 5 2" xfId="14106" xr:uid="{00000000-0005-0000-0000-0000816C0000}"/>
    <cellStyle name="Normal 2 6 3 4 2 5 2 2" xfId="30402" xr:uid="{00000000-0005-0000-0000-0000826C0000}"/>
    <cellStyle name="Normal 2 6 3 4 2 5 3" xfId="22256" xr:uid="{00000000-0005-0000-0000-0000836C0000}"/>
    <cellStyle name="Normal 2 6 3 4 2 6" xfId="8807" xr:uid="{00000000-0005-0000-0000-0000846C0000}"/>
    <cellStyle name="Normal 2 6 3 4 2 6 2" xfId="25103" xr:uid="{00000000-0005-0000-0000-0000856C0000}"/>
    <cellStyle name="Normal 2 6 3 4 2 7" xfId="16957" xr:uid="{00000000-0005-0000-0000-0000866C0000}"/>
    <cellStyle name="Normal 2 6 3 4 3" xfId="1022" xr:uid="{00000000-0005-0000-0000-0000876C0000}"/>
    <cellStyle name="Normal 2 6 3 4 3 2" xfId="2432" xr:uid="{00000000-0005-0000-0000-0000886C0000}"/>
    <cellStyle name="Normal 2 6 3 4 3 2 2" xfId="4944" xr:uid="{00000000-0005-0000-0000-0000896C0000}"/>
    <cellStyle name="Normal 2 6 3 4 3 2 2 2" xfId="13090" xr:uid="{00000000-0005-0000-0000-00008A6C0000}"/>
    <cellStyle name="Normal 2 6 3 4 3 2 2 2 2" xfId="29386" xr:uid="{00000000-0005-0000-0000-00008B6C0000}"/>
    <cellStyle name="Normal 2 6 3 4 3 2 2 3" xfId="21240" xr:uid="{00000000-0005-0000-0000-00008C6C0000}"/>
    <cellStyle name="Normal 2 6 3 4 3 2 3" xfId="7731" xr:uid="{00000000-0005-0000-0000-00008D6C0000}"/>
    <cellStyle name="Normal 2 6 3 4 3 2 3 2" xfId="15877" xr:uid="{00000000-0005-0000-0000-00008E6C0000}"/>
    <cellStyle name="Normal 2 6 3 4 3 2 3 2 2" xfId="32173" xr:uid="{00000000-0005-0000-0000-00008F6C0000}"/>
    <cellStyle name="Normal 2 6 3 4 3 2 3 3" xfId="24027" xr:uid="{00000000-0005-0000-0000-0000906C0000}"/>
    <cellStyle name="Normal 2 6 3 4 3 2 4" xfId="10578" xr:uid="{00000000-0005-0000-0000-0000916C0000}"/>
    <cellStyle name="Normal 2 6 3 4 3 2 4 2" xfId="26874" xr:uid="{00000000-0005-0000-0000-0000926C0000}"/>
    <cellStyle name="Normal 2 6 3 4 3 2 5" xfId="18728" xr:uid="{00000000-0005-0000-0000-0000936C0000}"/>
    <cellStyle name="Normal 2 6 3 4 3 3" xfId="3726" xr:uid="{00000000-0005-0000-0000-0000946C0000}"/>
    <cellStyle name="Normal 2 6 3 4 3 3 2" xfId="11872" xr:uid="{00000000-0005-0000-0000-0000956C0000}"/>
    <cellStyle name="Normal 2 6 3 4 3 3 2 2" xfId="28168" xr:uid="{00000000-0005-0000-0000-0000966C0000}"/>
    <cellStyle name="Normal 2 6 3 4 3 3 3" xfId="20022" xr:uid="{00000000-0005-0000-0000-0000976C0000}"/>
    <cellStyle name="Normal 2 6 3 4 3 4" xfId="6321" xr:uid="{00000000-0005-0000-0000-0000986C0000}"/>
    <cellStyle name="Normal 2 6 3 4 3 4 2" xfId="14467" xr:uid="{00000000-0005-0000-0000-0000996C0000}"/>
    <cellStyle name="Normal 2 6 3 4 3 4 2 2" xfId="30763" xr:uid="{00000000-0005-0000-0000-00009A6C0000}"/>
    <cellStyle name="Normal 2 6 3 4 3 4 3" xfId="22617" xr:uid="{00000000-0005-0000-0000-00009B6C0000}"/>
    <cellStyle name="Normal 2 6 3 4 3 5" xfId="9168" xr:uid="{00000000-0005-0000-0000-00009C6C0000}"/>
    <cellStyle name="Normal 2 6 3 4 3 5 2" xfId="25464" xr:uid="{00000000-0005-0000-0000-00009D6C0000}"/>
    <cellStyle name="Normal 2 6 3 4 3 6" xfId="17318" xr:uid="{00000000-0005-0000-0000-00009E6C0000}"/>
    <cellStyle name="Normal 2 6 3 4 4" xfId="1727" xr:uid="{00000000-0005-0000-0000-00009F6C0000}"/>
    <cellStyle name="Normal 2 6 3 4 4 2" xfId="4335" xr:uid="{00000000-0005-0000-0000-0000A06C0000}"/>
    <cellStyle name="Normal 2 6 3 4 4 2 2" xfId="12481" xr:uid="{00000000-0005-0000-0000-0000A16C0000}"/>
    <cellStyle name="Normal 2 6 3 4 4 2 2 2" xfId="28777" xr:uid="{00000000-0005-0000-0000-0000A26C0000}"/>
    <cellStyle name="Normal 2 6 3 4 4 2 3" xfId="20631" xr:uid="{00000000-0005-0000-0000-0000A36C0000}"/>
    <cellStyle name="Normal 2 6 3 4 4 3" xfId="7026" xr:uid="{00000000-0005-0000-0000-0000A46C0000}"/>
    <cellStyle name="Normal 2 6 3 4 4 3 2" xfId="15172" xr:uid="{00000000-0005-0000-0000-0000A56C0000}"/>
    <cellStyle name="Normal 2 6 3 4 4 3 2 2" xfId="31468" xr:uid="{00000000-0005-0000-0000-0000A66C0000}"/>
    <cellStyle name="Normal 2 6 3 4 4 3 3" xfId="23322" xr:uid="{00000000-0005-0000-0000-0000A76C0000}"/>
    <cellStyle name="Normal 2 6 3 4 4 4" xfId="9873" xr:uid="{00000000-0005-0000-0000-0000A86C0000}"/>
    <cellStyle name="Normal 2 6 3 4 4 4 2" xfId="26169" xr:uid="{00000000-0005-0000-0000-0000A96C0000}"/>
    <cellStyle name="Normal 2 6 3 4 4 5" xfId="18023" xr:uid="{00000000-0005-0000-0000-0000AA6C0000}"/>
    <cellStyle name="Normal 2 6 3 4 5" xfId="3117" xr:uid="{00000000-0005-0000-0000-0000AB6C0000}"/>
    <cellStyle name="Normal 2 6 3 4 5 2" xfId="11263" xr:uid="{00000000-0005-0000-0000-0000AC6C0000}"/>
    <cellStyle name="Normal 2 6 3 4 5 2 2" xfId="27559" xr:uid="{00000000-0005-0000-0000-0000AD6C0000}"/>
    <cellStyle name="Normal 2 6 3 4 5 3" xfId="19413" xr:uid="{00000000-0005-0000-0000-0000AE6C0000}"/>
    <cellStyle name="Normal 2 6 3 4 6" xfId="5616" xr:uid="{00000000-0005-0000-0000-0000AF6C0000}"/>
    <cellStyle name="Normal 2 6 3 4 6 2" xfId="13762" xr:uid="{00000000-0005-0000-0000-0000B06C0000}"/>
    <cellStyle name="Normal 2 6 3 4 6 2 2" xfId="30058" xr:uid="{00000000-0005-0000-0000-0000B16C0000}"/>
    <cellStyle name="Normal 2 6 3 4 6 3" xfId="21912" xr:uid="{00000000-0005-0000-0000-0000B26C0000}"/>
    <cellStyle name="Normal 2 6 3 4 7" xfId="8463" xr:uid="{00000000-0005-0000-0000-0000B36C0000}"/>
    <cellStyle name="Normal 2 6 3 4 7 2" xfId="24759" xr:uid="{00000000-0005-0000-0000-0000B46C0000}"/>
    <cellStyle name="Normal 2 6 3 4 8" xfId="16613" xr:uid="{00000000-0005-0000-0000-0000B56C0000}"/>
    <cellStyle name="Normal 2 6 3 5" xfId="406" xr:uid="{00000000-0005-0000-0000-0000B66C0000}"/>
    <cellStyle name="Normal 2 6 3 5 2" xfId="1112" xr:uid="{00000000-0005-0000-0000-0000B76C0000}"/>
    <cellStyle name="Normal 2 6 3 5 2 2" xfId="2522" xr:uid="{00000000-0005-0000-0000-0000B86C0000}"/>
    <cellStyle name="Normal 2 6 3 5 2 2 2" xfId="5018" xr:uid="{00000000-0005-0000-0000-0000B96C0000}"/>
    <cellStyle name="Normal 2 6 3 5 2 2 2 2" xfId="13164" xr:uid="{00000000-0005-0000-0000-0000BA6C0000}"/>
    <cellStyle name="Normal 2 6 3 5 2 2 2 2 2" xfId="29460" xr:uid="{00000000-0005-0000-0000-0000BB6C0000}"/>
    <cellStyle name="Normal 2 6 3 5 2 2 2 3" xfId="21314" xr:uid="{00000000-0005-0000-0000-0000BC6C0000}"/>
    <cellStyle name="Normal 2 6 3 5 2 2 3" xfId="7821" xr:uid="{00000000-0005-0000-0000-0000BD6C0000}"/>
    <cellStyle name="Normal 2 6 3 5 2 2 3 2" xfId="15967" xr:uid="{00000000-0005-0000-0000-0000BE6C0000}"/>
    <cellStyle name="Normal 2 6 3 5 2 2 3 2 2" xfId="32263" xr:uid="{00000000-0005-0000-0000-0000BF6C0000}"/>
    <cellStyle name="Normal 2 6 3 5 2 2 3 3" xfId="24117" xr:uid="{00000000-0005-0000-0000-0000C06C0000}"/>
    <cellStyle name="Normal 2 6 3 5 2 2 4" xfId="10668" xr:uid="{00000000-0005-0000-0000-0000C16C0000}"/>
    <cellStyle name="Normal 2 6 3 5 2 2 4 2" xfId="26964" xr:uid="{00000000-0005-0000-0000-0000C26C0000}"/>
    <cellStyle name="Normal 2 6 3 5 2 2 5" xfId="18818" xr:uid="{00000000-0005-0000-0000-0000C36C0000}"/>
    <cellStyle name="Normal 2 6 3 5 2 3" xfId="3800" xr:uid="{00000000-0005-0000-0000-0000C46C0000}"/>
    <cellStyle name="Normal 2 6 3 5 2 3 2" xfId="11946" xr:uid="{00000000-0005-0000-0000-0000C56C0000}"/>
    <cellStyle name="Normal 2 6 3 5 2 3 2 2" xfId="28242" xr:uid="{00000000-0005-0000-0000-0000C66C0000}"/>
    <cellStyle name="Normal 2 6 3 5 2 3 3" xfId="20096" xr:uid="{00000000-0005-0000-0000-0000C76C0000}"/>
    <cellStyle name="Normal 2 6 3 5 2 4" xfId="6411" xr:uid="{00000000-0005-0000-0000-0000C86C0000}"/>
    <cellStyle name="Normal 2 6 3 5 2 4 2" xfId="14557" xr:uid="{00000000-0005-0000-0000-0000C96C0000}"/>
    <cellStyle name="Normal 2 6 3 5 2 4 2 2" xfId="30853" xr:uid="{00000000-0005-0000-0000-0000CA6C0000}"/>
    <cellStyle name="Normal 2 6 3 5 2 4 3" xfId="22707" xr:uid="{00000000-0005-0000-0000-0000CB6C0000}"/>
    <cellStyle name="Normal 2 6 3 5 2 5" xfId="9258" xr:uid="{00000000-0005-0000-0000-0000CC6C0000}"/>
    <cellStyle name="Normal 2 6 3 5 2 5 2" xfId="25554" xr:uid="{00000000-0005-0000-0000-0000CD6C0000}"/>
    <cellStyle name="Normal 2 6 3 5 2 6" xfId="17408" xr:uid="{00000000-0005-0000-0000-0000CE6C0000}"/>
    <cellStyle name="Normal 2 6 3 5 3" xfId="1817" xr:uid="{00000000-0005-0000-0000-0000CF6C0000}"/>
    <cellStyle name="Normal 2 6 3 5 3 2" xfId="4409" xr:uid="{00000000-0005-0000-0000-0000D06C0000}"/>
    <cellStyle name="Normal 2 6 3 5 3 2 2" xfId="12555" xr:uid="{00000000-0005-0000-0000-0000D16C0000}"/>
    <cellStyle name="Normal 2 6 3 5 3 2 2 2" xfId="28851" xr:uid="{00000000-0005-0000-0000-0000D26C0000}"/>
    <cellStyle name="Normal 2 6 3 5 3 2 3" xfId="20705" xr:uid="{00000000-0005-0000-0000-0000D36C0000}"/>
    <cellStyle name="Normal 2 6 3 5 3 3" xfId="7116" xr:uid="{00000000-0005-0000-0000-0000D46C0000}"/>
    <cellStyle name="Normal 2 6 3 5 3 3 2" xfId="15262" xr:uid="{00000000-0005-0000-0000-0000D56C0000}"/>
    <cellStyle name="Normal 2 6 3 5 3 3 2 2" xfId="31558" xr:uid="{00000000-0005-0000-0000-0000D66C0000}"/>
    <cellStyle name="Normal 2 6 3 5 3 3 3" xfId="23412" xr:uid="{00000000-0005-0000-0000-0000D76C0000}"/>
    <cellStyle name="Normal 2 6 3 5 3 4" xfId="9963" xr:uid="{00000000-0005-0000-0000-0000D86C0000}"/>
    <cellStyle name="Normal 2 6 3 5 3 4 2" xfId="26259" xr:uid="{00000000-0005-0000-0000-0000D96C0000}"/>
    <cellStyle name="Normal 2 6 3 5 3 5" xfId="18113" xr:uid="{00000000-0005-0000-0000-0000DA6C0000}"/>
    <cellStyle name="Normal 2 6 3 5 4" xfId="3191" xr:uid="{00000000-0005-0000-0000-0000DB6C0000}"/>
    <cellStyle name="Normal 2 6 3 5 4 2" xfId="11337" xr:uid="{00000000-0005-0000-0000-0000DC6C0000}"/>
    <cellStyle name="Normal 2 6 3 5 4 2 2" xfId="27633" xr:uid="{00000000-0005-0000-0000-0000DD6C0000}"/>
    <cellStyle name="Normal 2 6 3 5 4 3" xfId="19487" xr:uid="{00000000-0005-0000-0000-0000DE6C0000}"/>
    <cellStyle name="Normal 2 6 3 5 5" xfId="5706" xr:uid="{00000000-0005-0000-0000-0000DF6C0000}"/>
    <cellStyle name="Normal 2 6 3 5 5 2" xfId="13852" xr:uid="{00000000-0005-0000-0000-0000E06C0000}"/>
    <cellStyle name="Normal 2 6 3 5 5 2 2" xfId="30148" xr:uid="{00000000-0005-0000-0000-0000E16C0000}"/>
    <cellStyle name="Normal 2 6 3 5 5 3" xfId="22002" xr:uid="{00000000-0005-0000-0000-0000E26C0000}"/>
    <cellStyle name="Normal 2 6 3 5 6" xfId="8553" xr:uid="{00000000-0005-0000-0000-0000E36C0000}"/>
    <cellStyle name="Normal 2 6 3 5 6 2" xfId="24849" xr:uid="{00000000-0005-0000-0000-0000E46C0000}"/>
    <cellStyle name="Normal 2 6 3 5 7" xfId="16703" xr:uid="{00000000-0005-0000-0000-0000E56C0000}"/>
    <cellStyle name="Normal 2 6 3 6" xfId="768" xr:uid="{00000000-0005-0000-0000-0000E66C0000}"/>
    <cellStyle name="Normal 2 6 3 6 2" xfId="2178" xr:uid="{00000000-0005-0000-0000-0000E76C0000}"/>
    <cellStyle name="Normal 2 6 3 6 2 2" xfId="4722" xr:uid="{00000000-0005-0000-0000-0000E86C0000}"/>
    <cellStyle name="Normal 2 6 3 6 2 2 2" xfId="12868" xr:uid="{00000000-0005-0000-0000-0000E96C0000}"/>
    <cellStyle name="Normal 2 6 3 6 2 2 2 2" xfId="29164" xr:uid="{00000000-0005-0000-0000-0000EA6C0000}"/>
    <cellStyle name="Normal 2 6 3 6 2 2 3" xfId="21018" xr:uid="{00000000-0005-0000-0000-0000EB6C0000}"/>
    <cellStyle name="Normal 2 6 3 6 2 3" xfId="7477" xr:uid="{00000000-0005-0000-0000-0000EC6C0000}"/>
    <cellStyle name="Normal 2 6 3 6 2 3 2" xfId="15623" xr:uid="{00000000-0005-0000-0000-0000ED6C0000}"/>
    <cellStyle name="Normal 2 6 3 6 2 3 2 2" xfId="31919" xr:uid="{00000000-0005-0000-0000-0000EE6C0000}"/>
    <cellStyle name="Normal 2 6 3 6 2 3 3" xfId="23773" xr:uid="{00000000-0005-0000-0000-0000EF6C0000}"/>
    <cellStyle name="Normal 2 6 3 6 2 4" xfId="10324" xr:uid="{00000000-0005-0000-0000-0000F06C0000}"/>
    <cellStyle name="Normal 2 6 3 6 2 4 2" xfId="26620" xr:uid="{00000000-0005-0000-0000-0000F16C0000}"/>
    <cellStyle name="Normal 2 6 3 6 2 5" xfId="18474" xr:uid="{00000000-0005-0000-0000-0000F26C0000}"/>
    <cellStyle name="Normal 2 6 3 6 3" xfId="3504" xr:uid="{00000000-0005-0000-0000-0000F36C0000}"/>
    <cellStyle name="Normal 2 6 3 6 3 2" xfId="11650" xr:uid="{00000000-0005-0000-0000-0000F46C0000}"/>
    <cellStyle name="Normal 2 6 3 6 3 2 2" xfId="27946" xr:uid="{00000000-0005-0000-0000-0000F56C0000}"/>
    <cellStyle name="Normal 2 6 3 6 3 3" xfId="19800" xr:uid="{00000000-0005-0000-0000-0000F66C0000}"/>
    <cellStyle name="Normal 2 6 3 6 4" xfId="6067" xr:uid="{00000000-0005-0000-0000-0000F76C0000}"/>
    <cellStyle name="Normal 2 6 3 6 4 2" xfId="14213" xr:uid="{00000000-0005-0000-0000-0000F86C0000}"/>
    <cellStyle name="Normal 2 6 3 6 4 2 2" xfId="30509" xr:uid="{00000000-0005-0000-0000-0000F96C0000}"/>
    <cellStyle name="Normal 2 6 3 6 4 3" xfId="22363" xr:uid="{00000000-0005-0000-0000-0000FA6C0000}"/>
    <cellStyle name="Normal 2 6 3 6 5" xfId="8914" xr:uid="{00000000-0005-0000-0000-0000FB6C0000}"/>
    <cellStyle name="Normal 2 6 3 6 5 2" xfId="25210" xr:uid="{00000000-0005-0000-0000-0000FC6C0000}"/>
    <cellStyle name="Normal 2 6 3 6 6" xfId="17064" xr:uid="{00000000-0005-0000-0000-0000FD6C0000}"/>
    <cellStyle name="Normal 2 6 3 7" xfId="1473" xr:uid="{00000000-0005-0000-0000-0000FE6C0000}"/>
    <cellStyle name="Normal 2 6 3 7 2" xfId="4113" xr:uid="{00000000-0005-0000-0000-0000FF6C0000}"/>
    <cellStyle name="Normal 2 6 3 7 2 2" xfId="12259" xr:uid="{00000000-0005-0000-0000-0000006D0000}"/>
    <cellStyle name="Normal 2 6 3 7 2 2 2" xfId="28555" xr:uid="{00000000-0005-0000-0000-0000016D0000}"/>
    <cellStyle name="Normal 2 6 3 7 2 3" xfId="20409" xr:uid="{00000000-0005-0000-0000-0000026D0000}"/>
    <cellStyle name="Normal 2 6 3 7 3" xfId="6772" xr:uid="{00000000-0005-0000-0000-0000036D0000}"/>
    <cellStyle name="Normal 2 6 3 7 3 2" xfId="14918" xr:uid="{00000000-0005-0000-0000-0000046D0000}"/>
    <cellStyle name="Normal 2 6 3 7 3 2 2" xfId="31214" xr:uid="{00000000-0005-0000-0000-0000056D0000}"/>
    <cellStyle name="Normal 2 6 3 7 3 3" xfId="23068" xr:uid="{00000000-0005-0000-0000-0000066D0000}"/>
    <cellStyle name="Normal 2 6 3 7 4" xfId="9619" xr:uid="{00000000-0005-0000-0000-0000076D0000}"/>
    <cellStyle name="Normal 2 6 3 7 4 2" xfId="25915" xr:uid="{00000000-0005-0000-0000-0000086D0000}"/>
    <cellStyle name="Normal 2 6 3 7 5" xfId="17769" xr:uid="{00000000-0005-0000-0000-0000096D0000}"/>
    <cellStyle name="Normal 2 6 3 8" xfId="2895" xr:uid="{00000000-0005-0000-0000-00000A6D0000}"/>
    <cellStyle name="Normal 2 6 3 8 2" xfId="11041" xr:uid="{00000000-0005-0000-0000-00000B6D0000}"/>
    <cellStyle name="Normal 2 6 3 8 2 2" xfId="27337" xr:uid="{00000000-0005-0000-0000-00000C6D0000}"/>
    <cellStyle name="Normal 2 6 3 8 3" xfId="19191" xr:uid="{00000000-0005-0000-0000-00000D6D0000}"/>
    <cellStyle name="Normal 2 6 3 9" xfId="5362" xr:uid="{00000000-0005-0000-0000-00000E6D0000}"/>
    <cellStyle name="Normal 2 6 3 9 2" xfId="13508" xr:uid="{00000000-0005-0000-0000-00000F6D0000}"/>
    <cellStyle name="Normal 2 6 3 9 2 2" xfId="29804" xr:uid="{00000000-0005-0000-0000-0000106D0000}"/>
    <cellStyle name="Normal 2 6 3 9 3" xfId="21658" xr:uid="{00000000-0005-0000-0000-0000116D0000}"/>
    <cellStyle name="Normal 2 6 4" xfId="108" xr:uid="{00000000-0005-0000-0000-0000126D0000}"/>
    <cellStyle name="Normal 2 6 4 2" xfId="452" xr:uid="{00000000-0005-0000-0000-0000136D0000}"/>
    <cellStyle name="Normal 2 6 4 2 2" xfId="1158" xr:uid="{00000000-0005-0000-0000-0000146D0000}"/>
    <cellStyle name="Normal 2 6 4 2 2 2" xfId="2568" xr:uid="{00000000-0005-0000-0000-0000156D0000}"/>
    <cellStyle name="Normal 2 6 4 2 2 2 2" xfId="5056" xr:uid="{00000000-0005-0000-0000-0000166D0000}"/>
    <cellStyle name="Normal 2 6 4 2 2 2 2 2" xfId="13202" xr:uid="{00000000-0005-0000-0000-0000176D0000}"/>
    <cellStyle name="Normal 2 6 4 2 2 2 2 2 2" xfId="29498" xr:uid="{00000000-0005-0000-0000-0000186D0000}"/>
    <cellStyle name="Normal 2 6 4 2 2 2 2 3" xfId="21352" xr:uid="{00000000-0005-0000-0000-0000196D0000}"/>
    <cellStyle name="Normal 2 6 4 2 2 2 3" xfId="7867" xr:uid="{00000000-0005-0000-0000-00001A6D0000}"/>
    <cellStyle name="Normal 2 6 4 2 2 2 3 2" xfId="16013" xr:uid="{00000000-0005-0000-0000-00001B6D0000}"/>
    <cellStyle name="Normal 2 6 4 2 2 2 3 2 2" xfId="32309" xr:uid="{00000000-0005-0000-0000-00001C6D0000}"/>
    <cellStyle name="Normal 2 6 4 2 2 2 3 3" xfId="24163" xr:uid="{00000000-0005-0000-0000-00001D6D0000}"/>
    <cellStyle name="Normal 2 6 4 2 2 2 4" xfId="10714" xr:uid="{00000000-0005-0000-0000-00001E6D0000}"/>
    <cellStyle name="Normal 2 6 4 2 2 2 4 2" xfId="27010" xr:uid="{00000000-0005-0000-0000-00001F6D0000}"/>
    <cellStyle name="Normal 2 6 4 2 2 2 5" xfId="18864" xr:uid="{00000000-0005-0000-0000-0000206D0000}"/>
    <cellStyle name="Normal 2 6 4 2 2 3" xfId="3838" xr:uid="{00000000-0005-0000-0000-0000216D0000}"/>
    <cellStyle name="Normal 2 6 4 2 2 3 2" xfId="11984" xr:uid="{00000000-0005-0000-0000-0000226D0000}"/>
    <cellStyle name="Normal 2 6 4 2 2 3 2 2" xfId="28280" xr:uid="{00000000-0005-0000-0000-0000236D0000}"/>
    <cellStyle name="Normal 2 6 4 2 2 3 3" xfId="20134" xr:uid="{00000000-0005-0000-0000-0000246D0000}"/>
    <cellStyle name="Normal 2 6 4 2 2 4" xfId="6457" xr:uid="{00000000-0005-0000-0000-0000256D0000}"/>
    <cellStyle name="Normal 2 6 4 2 2 4 2" xfId="14603" xr:uid="{00000000-0005-0000-0000-0000266D0000}"/>
    <cellStyle name="Normal 2 6 4 2 2 4 2 2" xfId="30899" xr:uid="{00000000-0005-0000-0000-0000276D0000}"/>
    <cellStyle name="Normal 2 6 4 2 2 4 3" xfId="22753" xr:uid="{00000000-0005-0000-0000-0000286D0000}"/>
    <cellStyle name="Normal 2 6 4 2 2 5" xfId="9304" xr:uid="{00000000-0005-0000-0000-0000296D0000}"/>
    <cellStyle name="Normal 2 6 4 2 2 5 2" xfId="25600" xr:uid="{00000000-0005-0000-0000-00002A6D0000}"/>
    <cellStyle name="Normal 2 6 4 2 2 6" xfId="17454" xr:uid="{00000000-0005-0000-0000-00002B6D0000}"/>
    <cellStyle name="Normal 2 6 4 2 3" xfId="1863" xr:uid="{00000000-0005-0000-0000-00002C6D0000}"/>
    <cellStyle name="Normal 2 6 4 2 3 2" xfId="4447" xr:uid="{00000000-0005-0000-0000-00002D6D0000}"/>
    <cellStyle name="Normal 2 6 4 2 3 2 2" xfId="12593" xr:uid="{00000000-0005-0000-0000-00002E6D0000}"/>
    <cellStyle name="Normal 2 6 4 2 3 2 2 2" xfId="28889" xr:uid="{00000000-0005-0000-0000-00002F6D0000}"/>
    <cellStyle name="Normal 2 6 4 2 3 2 3" xfId="20743" xr:uid="{00000000-0005-0000-0000-0000306D0000}"/>
    <cellStyle name="Normal 2 6 4 2 3 3" xfId="7162" xr:uid="{00000000-0005-0000-0000-0000316D0000}"/>
    <cellStyle name="Normal 2 6 4 2 3 3 2" xfId="15308" xr:uid="{00000000-0005-0000-0000-0000326D0000}"/>
    <cellStyle name="Normal 2 6 4 2 3 3 2 2" xfId="31604" xr:uid="{00000000-0005-0000-0000-0000336D0000}"/>
    <cellStyle name="Normal 2 6 4 2 3 3 3" xfId="23458" xr:uid="{00000000-0005-0000-0000-0000346D0000}"/>
    <cellStyle name="Normal 2 6 4 2 3 4" xfId="10009" xr:uid="{00000000-0005-0000-0000-0000356D0000}"/>
    <cellStyle name="Normal 2 6 4 2 3 4 2" xfId="26305" xr:uid="{00000000-0005-0000-0000-0000366D0000}"/>
    <cellStyle name="Normal 2 6 4 2 3 5" xfId="18159" xr:uid="{00000000-0005-0000-0000-0000376D0000}"/>
    <cellStyle name="Normal 2 6 4 2 4" xfId="3229" xr:uid="{00000000-0005-0000-0000-0000386D0000}"/>
    <cellStyle name="Normal 2 6 4 2 4 2" xfId="11375" xr:uid="{00000000-0005-0000-0000-0000396D0000}"/>
    <cellStyle name="Normal 2 6 4 2 4 2 2" xfId="27671" xr:uid="{00000000-0005-0000-0000-00003A6D0000}"/>
    <cellStyle name="Normal 2 6 4 2 4 3" xfId="19525" xr:uid="{00000000-0005-0000-0000-00003B6D0000}"/>
    <cellStyle name="Normal 2 6 4 2 5" xfId="5752" xr:uid="{00000000-0005-0000-0000-00003C6D0000}"/>
    <cellStyle name="Normal 2 6 4 2 5 2" xfId="13898" xr:uid="{00000000-0005-0000-0000-00003D6D0000}"/>
    <cellStyle name="Normal 2 6 4 2 5 2 2" xfId="30194" xr:uid="{00000000-0005-0000-0000-00003E6D0000}"/>
    <cellStyle name="Normal 2 6 4 2 5 3" xfId="22048" xr:uid="{00000000-0005-0000-0000-00003F6D0000}"/>
    <cellStyle name="Normal 2 6 4 2 6" xfId="8599" xr:uid="{00000000-0005-0000-0000-0000406D0000}"/>
    <cellStyle name="Normal 2 6 4 2 6 2" xfId="24895" xr:uid="{00000000-0005-0000-0000-0000416D0000}"/>
    <cellStyle name="Normal 2 6 4 2 7" xfId="16749" xr:uid="{00000000-0005-0000-0000-0000426D0000}"/>
    <cellStyle name="Normal 2 6 4 3" xfId="814" xr:uid="{00000000-0005-0000-0000-0000436D0000}"/>
    <cellStyle name="Normal 2 6 4 3 2" xfId="2224" xr:uid="{00000000-0005-0000-0000-0000446D0000}"/>
    <cellStyle name="Normal 2 6 4 3 2 2" xfId="4760" xr:uid="{00000000-0005-0000-0000-0000456D0000}"/>
    <cellStyle name="Normal 2 6 4 3 2 2 2" xfId="12906" xr:uid="{00000000-0005-0000-0000-0000466D0000}"/>
    <cellStyle name="Normal 2 6 4 3 2 2 2 2" xfId="29202" xr:uid="{00000000-0005-0000-0000-0000476D0000}"/>
    <cellStyle name="Normal 2 6 4 3 2 2 3" xfId="21056" xr:uid="{00000000-0005-0000-0000-0000486D0000}"/>
    <cellStyle name="Normal 2 6 4 3 2 3" xfId="7523" xr:uid="{00000000-0005-0000-0000-0000496D0000}"/>
    <cellStyle name="Normal 2 6 4 3 2 3 2" xfId="15669" xr:uid="{00000000-0005-0000-0000-00004A6D0000}"/>
    <cellStyle name="Normal 2 6 4 3 2 3 2 2" xfId="31965" xr:uid="{00000000-0005-0000-0000-00004B6D0000}"/>
    <cellStyle name="Normal 2 6 4 3 2 3 3" xfId="23819" xr:uid="{00000000-0005-0000-0000-00004C6D0000}"/>
    <cellStyle name="Normal 2 6 4 3 2 4" xfId="10370" xr:uid="{00000000-0005-0000-0000-00004D6D0000}"/>
    <cellStyle name="Normal 2 6 4 3 2 4 2" xfId="26666" xr:uid="{00000000-0005-0000-0000-00004E6D0000}"/>
    <cellStyle name="Normal 2 6 4 3 2 5" xfId="18520" xr:uid="{00000000-0005-0000-0000-00004F6D0000}"/>
    <cellStyle name="Normal 2 6 4 3 3" xfId="3542" xr:uid="{00000000-0005-0000-0000-0000506D0000}"/>
    <cellStyle name="Normal 2 6 4 3 3 2" xfId="11688" xr:uid="{00000000-0005-0000-0000-0000516D0000}"/>
    <cellStyle name="Normal 2 6 4 3 3 2 2" xfId="27984" xr:uid="{00000000-0005-0000-0000-0000526D0000}"/>
    <cellStyle name="Normal 2 6 4 3 3 3" xfId="19838" xr:uid="{00000000-0005-0000-0000-0000536D0000}"/>
    <cellStyle name="Normal 2 6 4 3 4" xfId="6113" xr:uid="{00000000-0005-0000-0000-0000546D0000}"/>
    <cellStyle name="Normal 2 6 4 3 4 2" xfId="14259" xr:uid="{00000000-0005-0000-0000-0000556D0000}"/>
    <cellStyle name="Normal 2 6 4 3 4 2 2" xfId="30555" xr:uid="{00000000-0005-0000-0000-0000566D0000}"/>
    <cellStyle name="Normal 2 6 4 3 4 3" xfId="22409" xr:uid="{00000000-0005-0000-0000-0000576D0000}"/>
    <cellStyle name="Normal 2 6 4 3 5" xfId="8960" xr:uid="{00000000-0005-0000-0000-0000586D0000}"/>
    <cellStyle name="Normal 2 6 4 3 5 2" xfId="25256" xr:uid="{00000000-0005-0000-0000-0000596D0000}"/>
    <cellStyle name="Normal 2 6 4 3 6" xfId="17110" xr:uid="{00000000-0005-0000-0000-00005A6D0000}"/>
    <cellStyle name="Normal 2 6 4 4" xfId="1519" xr:uid="{00000000-0005-0000-0000-00005B6D0000}"/>
    <cellStyle name="Normal 2 6 4 4 2" xfId="4151" xr:uid="{00000000-0005-0000-0000-00005C6D0000}"/>
    <cellStyle name="Normal 2 6 4 4 2 2" xfId="12297" xr:uid="{00000000-0005-0000-0000-00005D6D0000}"/>
    <cellStyle name="Normal 2 6 4 4 2 2 2" xfId="28593" xr:uid="{00000000-0005-0000-0000-00005E6D0000}"/>
    <cellStyle name="Normal 2 6 4 4 2 3" xfId="20447" xr:uid="{00000000-0005-0000-0000-00005F6D0000}"/>
    <cellStyle name="Normal 2 6 4 4 3" xfId="6818" xr:uid="{00000000-0005-0000-0000-0000606D0000}"/>
    <cellStyle name="Normal 2 6 4 4 3 2" xfId="14964" xr:uid="{00000000-0005-0000-0000-0000616D0000}"/>
    <cellStyle name="Normal 2 6 4 4 3 2 2" xfId="31260" xr:uid="{00000000-0005-0000-0000-0000626D0000}"/>
    <cellStyle name="Normal 2 6 4 4 3 3" xfId="23114" xr:uid="{00000000-0005-0000-0000-0000636D0000}"/>
    <cellStyle name="Normal 2 6 4 4 4" xfId="9665" xr:uid="{00000000-0005-0000-0000-0000646D0000}"/>
    <cellStyle name="Normal 2 6 4 4 4 2" xfId="25961" xr:uid="{00000000-0005-0000-0000-0000656D0000}"/>
    <cellStyle name="Normal 2 6 4 4 5" xfId="17815" xr:uid="{00000000-0005-0000-0000-0000666D0000}"/>
    <cellStyle name="Normal 2 6 4 5" xfId="2933" xr:uid="{00000000-0005-0000-0000-0000676D0000}"/>
    <cellStyle name="Normal 2 6 4 5 2" xfId="11079" xr:uid="{00000000-0005-0000-0000-0000686D0000}"/>
    <cellStyle name="Normal 2 6 4 5 2 2" xfId="27375" xr:uid="{00000000-0005-0000-0000-0000696D0000}"/>
    <cellStyle name="Normal 2 6 4 5 3" xfId="19229" xr:uid="{00000000-0005-0000-0000-00006A6D0000}"/>
    <cellStyle name="Normal 2 6 4 6" xfId="5408" xr:uid="{00000000-0005-0000-0000-00006B6D0000}"/>
    <cellStyle name="Normal 2 6 4 6 2" xfId="13554" xr:uid="{00000000-0005-0000-0000-00006C6D0000}"/>
    <cellStyle name="Normal 2 6 4 6 2 2" xfId="29850" xr:uid="{00000000-0005-0000-0000-00006D6D0000}"/>
    <cellStyle name="Normal 2 6 4 6 3" xfId="21704" xr:uid="{00000000-0005-0000-0000-00006E6D0000}"/>
    <cellStyle name="Normal 2 6 4 7" xfId="8255" xr:uid="{00000000-0005-0000-0000-00006F6D0000}"/>
    <cellStyle name="Normal 2 6 4 7 2" xfId="24551" xr:uid="{00000000-0005-0000-0000-0000706D0000}"/>
    <cellStyle name="Normal 2 6 4 8" xfId="16405" xr:uid="{00000000-0005-0000-0000-0000716D0000}"/>
    <cellStyle name="Normal 2 6 5" xfId="196" xr:uid="{00000000-0005-0000-0000-0000726D0000}"/>
    <cellStyle name="Normal 2 6 5 2" xfId="540" xr:uid="{00000000-0005-0000-0000-0000736D0000}"/>
    <cellStyle name="Normal 2 6 5 2 2" xfId="1246" xr:uid="{00000000-0005-0000-0000-0000746D0000}"/>
    <cellStyle name="Normal 2 6 5 2 2 2" xfId="2656" xr:uid="{00000000-0005-0000-0000-0000756D0000}"/>
    <cellStyle name="Normal 2 6 5 2 2 2 2" xfId="5130" xr:uid="{00000000-0005-0000-0000-0000766D0000}"/>
    <cellStyle name="Normal 2 6 5 2 2 2 2 2" xfId="13276" xr:uid="{00000000-0005-0000-0000-0000776D0000}"/>
    <cellStyle name="Normal 2 6 5 2 2 2 2 2 2" xfId="29572" xr:uid="{00000000-0005-0000-0000-0000786D0000}"/>
    <cellStyle name="Normal 2 6 5 2 2 2 2 3" xfId="21426" xr:uid="{00000000-0005-0000-0000-0000796D0000}"/>
    <cellStyle name="Normal 2 6 5 2 2 2 3" xfId="7955" xr:uid="{00000000-0005-0000-0000-00007A6D0000}"/>
    <cellStyle name="Normal 2 6 5 2 2 2 3 2" xfId="16101" xr:uid="{00000000-0005-0000-0000-00007B6D0000}"/>
    <cellStyle name="Normal 2 6 5 2 2 2 3 2 2" xfId="32397" xr:uid="{00000000-0005-0000-0000-00007C6D0000}"/>
    <cellStyle name="Normal 2 6 5 2 2 2 3 3" xfId="24251" xr:uid="{00000000-0005-0000-0000-00007D6D0000}"/>
    <cellStyle name="Normal 2 6 5 2 2 2 4" xfId="10802" xr:uid="{00000000-0005-0000-0000-00007E6D0000}"/>
    <cellStyle name="Normal 2 6 5 2 2 2 4 2" xfId="27098" xr:uid="{00000000-0005-0000-0000-00007F6D0000}"/>
    <cellStyle name="Normal 2 6 5 2 2 2 5" xfId="18952" xr:uid="{00000000-0005-0000-0000-0000806D0000}"/>
    <cellStyle name="Normal 2 6 5 2 2 3" xfId="3912" xr:uid="{00000000-0005-0000-0000-0000816D0000}"/>
    <cellStyle name="Normal 2 6 5 2 2 3 2" xfId="12058" xr:uid="{00000000-0005-0000-0000-0000826D0000}"/>
    <cellStyle name="Normal 2 6 5 2 2 3 2 2" xfId="28354" xr:uid="{00000000-0005-0000-0000-0000836D0000}"/>
    <cellStyle name="Normal 2 6 5 2 2 3 3" xfId="20208" xr:uid="{00000000-0005-0000-0000-0000846D0000}"/>
    <cellStyle name="Normal 2 6 5 2 2 4" xfId="6545" xr:uid="{00000000-0005-0000-0000-0000856D0000}"/>
    <cellStyle name="Normal 2 6 5 2 2 4 2" xfId="14691" xr:uid="{00000000-0005-0000-0000-0000866D0000}"/>
    <cellStyle name="Normal 2 6 5 2 2 4 2 2" xfId="30987" xr:uid="{00000000-0005-0000-0000-0000876D0000}"/>
    <cellStyle name="Normal 2 6 5 2 2 4 3" xfId="22841" xr:uid="{00000000-0005-0000-0000-0000886D0000}"/>
    <cellStyle name="Normal 2 6 5 2 2 5" xfId="9392" xr:uid="{00000000-0005-0000-0000-0000896D0000}"/>
    <cellStyle name="Normal 2 6 5 2 2 5 2" xfId="25688" xr:uid="{00000000-0005-0000-0000-00008A6D0000}"/>
    <cellStyle name="Normal 2 6 5 2 2 6" xfId="17542" xr:uid="{00000000-0005-0000-0000-00008B6D0000}"/>
    <cellStyle name="Normal 2 6 5 2 3" xfId="1951" xr:uid="{00000000-0005-0000-0000-00008C6D0000}"/>
    <cellStyle name="Normal 2 6 5 2 3 2" xfId="4521" xr:uid="{00000000-0005-0000-0000-00008D6D0000}"/>
    <cellStyle name="Normal 2 6 5 2 3 2 2" xfId="12667" xr:uid="{00000000-0005-0000-0000-00008E6D0000}"/>
    <cellStyle name="Normal 2 6 5 2 3 2 2 2" xfId="28963" xr:uid="{00000000-0005-0000-0000-00008F6D0000}"/>
    <cellStyle name="Normal 2 6 5 2 3 2 3" xfId="20817" xr:uid="{00000000-0005-0000-0000-0000906D0000}"/>
    <cellStyle name="Normal 2 6 5 2 3 3" xfId="7250" xr:uid="{00000000-0005-0000-0000-0000916D0000}"/>
    <cellStyle name="Normal 2 6 5 2 3 3 2" xfId="15396" xr:uid="{00000000-0005-0000-0000-0000926D0000}"/>
    <cellStyle name="Normal 2 6 5 2 3 3 2 2" xfId="31692" xr:uid="{00000000-0005-0000-0000-0000936D0000}"/>
    <cellStyle name="Normal 2 6 5 2 3 3 3" xfId="23546" xr:uid="{00000000-0005-0000-0000-0000946D0000}"/>
    <cellStyle name="Normal 2 6 5 2 3 4" xfId="10097" xr:uid="{00000000-0005-0000-0000-0000956D0000}"/>
    <cellStyle name="Normal 2 6 5 2 3 4 2" xfId="26393" xr:uid="{00000000-0005-0000-0000-0000966D0000}"/>
    <cellStyle name="Normal 2 6 5 2 3 5" xfId="18247" xr:uid="{00000000-0005-0000-0000-0000976D0000}"/>
    <cellStyle name="Normal 2 6 5 2 4" xfId="3303" xr:uid="{00000000-0005-0000-0000-0000986D0000}"/>
    <cellStyle name="Normal 2 6 5 2 4 2" xfId="11449" xr:uid="{00000000-0005-0000-0000-0000996D0000}"/>
    <cellStyle name="Normal 2 6 5 2 4 2 2" xfId="27745" xr:uid="{00000000-0005-0000-0000-00009A6D0000}"/>
    <cellStyle name="Normal 2 6 5 2 4 3" xfId="19599" xr:uid="{00000000-0005-0000-0000-00009B6D0000}"/>
    <cellStyle name="Normal 2 6 5 2 5" xfId="5840" xr:uid="{00000000-0005-0000-0000-00009C6D0000}"/>
    <cellStyle name="Normal 2 6 5 2 5 2" xfId="13986" xr:uid="{00000000-0005-0000-0000-00009D6D0000}"/>
    <cellStyle name="Normal 2 6 5 2 5 2 2" xfId="30282" xr:uid="{00000000-0005-0000-0000-00009E6D0000}"/>
    <cellStyle name="Normal 2 6 5 2 5 3" xfId="22136" xr:uid="{00000000-0005-0000-0000-00009F6D0000}"/>
    <cellStyle name="Normal 2 6 5 2 6" xfId="8687" xr:uid="{00000000-0005-0000-0000-0000A06D0000}"/>
    <cellStyle name="Normal 2 6 5 2 6 2" xfId="24983" xr:uid="{00000000-0005-0000-0000-0000A16D0000}"/>
    <cellStyle name="Normal 2 6 5 2 7" xfId="16837" xr:uid="{00000000-0005-0000-0000-0000A26D0000}"/>
    <cellStyle name="Normal 2 6 5 3" xfId="902" xr:uid="{00000000-0005-0000-0000-0000A36D0000}"/>
    <cellStyle name="Normal 2 6 5 3 2" xfId="2312" xr:uid="{00000000-0005-0000-0000-0000A46D0000}"/>
    <cellStyle name="Normal 2 6 5 3 2 2" xfId="4834" xr:uid="{00000000-0005-0000-0000-0000A56D0000}"/>
    <cellStyle name="Normal 2 6 5 3 2 2 2" xfId="12980" xr:uid="{00000000-0005-0000-0000-0000A66D0000}"/>
    <cellStyle name="Normal 2 6 5 3 2 2 2 2" xfId="29276" xr:uid="{00000000-0005-0000-0000-0000A76D0000}"/>
    <cellStyle name="Normal 2 6 5 3 2 2 3" xfId="21130" xr:uid="{00000000-0005-0000-0000-0000A86D0000}"/>
    <cellStyle name="Normal 2 6 5 3 2 3" xfId="7611" xr:uid="{00000000-0005-0000-0000-0000A96D0000}"/>
    <cellStyle name="Normal 2 6 5 3 2 3 2" xfId="15757" xr:uid="{00000000-0005-0000-0000-0000AA6D0000}"/>
    <cellStyle name="Normal 2 6 5 3 2 3 2 2" xfId="32053" xr:uid="{00000000-0005-0000-0000-0000AB6D0000}"/>
    <cellStyle name="Normal 2 6 5 3 2 3 3" xfId="23907" xr:uid="{00000000-0005-0000-0000-0000AC6D0000}"/>
    <cellStyle name="Normal 2 6 5 3 2 4" xfId="10458" xr:uid="{00000000-0005-0000-0000-0000AD6D0000}"/>
    <cellStyle name="Normal 2 6 5 3 2 4 2" xfId="26754" xr:uid="{00000000-0005-0000-0000-0000AE6D0000}"/>
    <cellStyle name="Normal 2 6 5 3 2 5" xfId="18608" xr:uid="{00000000-0005-0000-0000-0000AF6D0000}"/>
    <cellStyle name="Normal 2 6 5 3 3" xfId="3616" xr:uid="{00000000-0005-0000-0000-0000B06D0000}"/>
    <cellStyle name="Normal 2 6 5 3 3 2" xfId="11762" xr:uid="{00000000-0005-0000-0000-0000B16D0000}"/>
    <cellStyle name="Normal 2 6 5 3 3 2 2" xfId="28058" xr:uid="{00000000-0005-0000-0000-0000B26D0000}"/>
    <cellStyle name="Normal 2 6 5 3 3 3" xfId="19912" xr:uid="{00000000-0005-0000-0000-0000B36D0000}"/>
    <cellStyle name="Normal 2 6 5 3 4" xfId="6201" xr:uid="{00000000-0005-0000-0000-0000B46D0000}"/>
    <cellStyle name="Normal 2 6 5 3 4 2" xfId="14347" xr:uid="{00000000-0005-0000-0000-0000B56D0000}"/>
    <cellStyle name="Normal 2 6 5 3 4 2 2" xfId="30643" xr:uid="{00000000-0005-0000-0000-0000B66D0000}"/>
    <cellStyle name="Normal 2 6 5 3 4 3" xfId="22497" xr:uid="{00000000-0005-0000-0000-0000B76D0000}"/>
    <cellStyle name="Normal 2 6 5 3 5" xfId="9048" xr:uid="{00000000-0005-0000-0000-0000B86D0000}"/>
    <cellStyle name="Normal 2 6 5 3 5 2" xfId="25344" xr:uid="{00000000-0005-0000-0000-0000B96D0000}"/>
    <cellStyle name="Normal 2 6 5 3 6" xfId="17198" xr:uid="{00000000-0005-0000-0000-0000BA6D0000}"/>
    <cellStyle name="Normal 2 6 5 4" xfId="1607" xr:uid="{00000000-0005-0000-0000-0000BB6D0000}"/>
    <cellStyle name="Normal 2 6 5 4 2" xfId="4225" xr:uid="{00000000-0005-0000-0000-0000BC6D0000}"/>
    <cellStyle name="Normal 2 6 5 4 2 2" xfId="12371" xr:uid="{00000000-0005-0000-0000-0000BD6D0000}"/>
    <cellStyle name="Normal 2 6 5 4 2 2 2" xfId="28667" xr:uid="{00000000-0005-0000-0000-0000BE6D0000}"/>
    <cellStyle name="Normal 2 6 5 4 2 3" xfId="20521" xr:uid="{00000000-0005-0000-0000-0000BF6D0000}"/>
    <cellStyle name="Normal 2 6 5 4 3" xfId="6906" xr:uid="{00000000-0005-0000-0000-0000C06D0000}"/>
    <cellStyle name="Normal 2 6 5 4 3 2" xfId="15052" xr:uid="{00000000-0005-0000-0000-0000C16D0000}"/>
    <cellStyle name="Normal 2 6 5 4 3 2 2" xfId="31348" xr:uid="{00000000-0005-0000-0000-0000C26D0000}"/>
    <cellStyle name="Normal 2 6 5 4 3 3" xfId="23202" xr:uid="{00000000-0005-0000-0000-0000C36D0000}"/>
    <cellStyle name="Normal 2 6 5 4 4" xfId="9753" xr:uid="{00000000-0005-0000-0000-0000C46D0000}"/>
    <cellStyle name="Normal 2 6 5 4 4 2" xfId="26049" xr:uid="{00000000-0005-0000-0000-0000C56D0000}"/>
    <cellStyle name="Normal 2 6 5 4 5" xfId="17903" xr:uid="{00000000-0005-0000-0000-0000C66D0000}"/>
    <cellStyle name="Normal 2 6 5 5" xfId="3007" xr:uid="{00000000-0005-0000-0000-0000C76D0000}"/>
    <cellStyle name="Normal 2 6 5 5 2" xfId="11153" xr:uid="{00000000-0005-0000-0000-0000C86D0000}"/>
    <cellStyle name="Normal 2 6 5 5 2 2" xfId="27449" xr:uid="{00000000-0005-0000-0000-0000C96D0000}"/>
    <cellStyle name="Normal 2 6 5 5 3" xfId="19303" xr:uid="{00000000-0005-0000-0000-0000CA6D0000}"/>
    <cellStyle name="Normal 2 6 5 6" xfId="5496" xr:uid="{00000000-0005-0000-0000-0000CB6D0000}"/>
    <cellStyle name="Normal 2 6 5 6 2" xfId="13642" xr:uid="{00000000-0005-0000-0000-0000CC6D0000}"/>
    <cellStyle name="Normal 2 6 5 6 2 2" xfId="29938" xr:uid="{00000000-0005-0000-0000-0000CD6D0000}"/>
    <cellStyle name="Normal 2 6 5 6 3" xfId="21792" xr:uid="{00000000-0005-0000-0000-0000CE6D0000}"/>
    <cellStyle name="Normal 2 6 5 7" xfId="8343" xr:uid="{00000000-0005-0000-0000-0000CF6D0000}"/>
    <cellStyle name="Normal 2 6 5 7 2" xfId="24639" xr:uid="{00000000-0005-0000-0000-0000D06D0000}"/>
    <cellStyle name="Normal 2 6 5 8" xfId="16493" xr:uid="{00000000-0005-0000-0000-0000D16D0000}"/>
    <cellStyle name="Normal 2 6 6" xfId="272" xr:uid="{00000000-0005-0000-0000-0000D26D0000}"/>
    <cellStyle name="Normal 2 6 6 2" xfId="616" xr:uid="{00000000-0005-0000-0000-0000D36D0000}"/>
    <cellStyle name="Normal 2 6 6 2 2" xfId="1322" xr:uid="{00000000-0005-0000-0000-0000D46D0000}"/>
    <cellStyle name="Normal 2 6 6 2 2 2" xfId="2732" xr:uid="{00000000-0005-0000-0000-0000D56D0000}"/>
    <cellStyle name="Normal 2 6 6 2 2 2 2" xfId="5204" xr:uid="{00000000-0005-0000-0000-0000D66D0000}"/>
    <cellStyle name="Normal 2 6 6 2 2 2 2 2" xfId="13350" xr:uid="{00000000-0005-0000-0000-0000D76D0000}"/>
    <cellStyle name="Normal 2 6 6 2 2 2 2 2 2" xfId="29646" xr:uid="{00000000-0005-0000-0000-0000D86D0000}"/>
    <cellStyle name="Normal 2 6 6 2 2 2 2 3" xfId="21500" xr:uid="{00000000-0005-0000-0000-0000D96D0000}"/>
    <cellStyle name="Normal 2 6 6 2 2 2 3" xfId="8031" xr:uid="{00000000-0005-0000-0000-0000DA6D0000}"/>
    <cellStyle name="Normal 2 6 6 2 2 2 3 2" xfId="16177" xr:uid="{00000000-0005-0000-0000-0000DB6D0000}"/>
    <cellStyle name="Normal 2 6 6 2 2 2 3 2 2" xfId="32473" xr:uid="{00000000-0005-0000-0000-0000DC6D0000}"/>
    <cellStyle name="Normal 2 6 6 2 2 2 3 3" xfId="24327" xr:uid="{00000000-0005-0000-0000-0000DD6D0000}"/>
    <cellStyle name="Normal 2 6 6 2 2 2 4" xfId="10878" xr:uid="{00000000-0005-0000-0000-0000DE6D0000}"/>
    <cellStyle name="Normal 2 6 6 2 2 2 4 2" xfId="27174" xr:uid="{00000000-0005-0000-0000-0000DF6D0000}"/>
    <cellStyle name="Normal 2 6 6 2 2 2 5" xfId="19028" xr:uid="{00000000-0005-0000-0000-0000E06D0000}"/>
    <cellStyle name="Normal 2 6 6 2 2 3" xfId="3986" xr:uid="{00000000-0005-0000-0000-0000E16D0000}"/>
    <cellStyle name="Normal 2 6 6 2 2 3 2" xfId="12132" xr:uid="{00000000-0005-0000-0000-0000E26D0000}"/>
    <cellStyle name="Normal 2 6 6 2 2 3 2 2" xfId="28428" xr:uid="{00000000-0005-0000-0000-0000E36D0000}"/>
    <cellStyle name="Normal 2 6 6 2 2 3 3" xfId="20282" xr:uid="{00000000-0005-0000-0000-0000E46D0000}"/>
    <cellStyle name="Normal 2 6 6 2 2 4" xfId="6621" xr:uid="{00000000-0005-0000-0000-0000E56D0000}"/>
    <cellStyle name="Normal 2 6 6 2 2 4 2" xfId="14767" xr:uid="{00000000-0005-0000-0000-0000E66D0000}"/>
    <cellStyle name="Normal 2 6 6 2 2 4 2 2" xfId="31063" xr:uid="{00000000-0005-0000-0000-0000E76D0000}"/>
    <cellStyle name="Normal 2 6 6 2 2 4 3" xfId="22917" xr:uid="{00000000-0005-0000-0000-0000E86D0000}"/>
    <cellStyle name="Normal 2 6 6 2 2 5" xfId="9468" xr:uid="{00000000-0005-0000-0000-0000E96D0000}"/>
    <cellStyle name="Normal 2 6 6 2 2 5 2" xfId="25764" xr:uid="{00000000-0005-0000-0000-0000EA6D0000}"/>
    <cellStyle name="Normal 2 6 6 2 2 6" xfId="17618" xr:uid="{00000000-0005-0000-0000-0000EB6D0000}"/>
    <cellStyle name="Normal 2 6 6 2 3" xfId="2027" xr:uid="{00000000-0005-0000-0000-0000EC6D0000}"/>
    <cellStyle name="Normal 2 6 6 2 3 2" xfId="4595" xr:uid="{00000000-0005-0000-0000-0000ED6D0000}"/>
    <cellStyle name="Normal 2 6 6 2 3 2 2" xfId="12741" xr:uid="{00000000-0005-0000-0000-0000EE6D0000}"/>
    <cellStyle name="Normal 2 6 6 2 3 2 2 2" xfId="29037" xr:uid="{00000000-0005-0000-0000-0000EF6D0000}"/>
    <cellStyle name="Normal 2 6 6 2 3 2 3" xfId="20891" xr:uid="{00000000-0005-0000-0000-0000F06D0000}"/>
    <cellStyle name="Normal 2 6 6 2 3 3" xfId="7326" xr:uid="{00000000-0005-0000-0000-0000F16D0000}"/>
    <cellStyle name="Normal 2 6 6 2 3 3 2" xfId="15472" xr:uid="{00000000-0005-0000-0000-0000F26D0000}"/>
    <cellStyle name="Normal 2 6 6 2 3 3 2 2" xfId="31768" xr:uid="{00000000-0005-0000-0000-0000F36D0000}"/>
    <cellStyle name="Normal 2 6 6 2 3 3 3" xfId="23622" xr:uid="{00000000-0005-0000-0000-0000F46D0000}"/>
    <cellStyle name="Normal 2 6 6 2 3 4" xfId="10173" xr:uid="{00000000-0005-0000-0000-0000F56D0000}"/>
    <cellStyle name="Normal 2 6 6 2 3 4 2" xfId="26469" xr:uid="{00000000-0005-0000-0000-0000F66D0000}"/>
    <cellStyle name="Normal 2 6 6 2 3 5" xfId="18323" xr:uid="{00000000-0005-0000-0000-0000F76D0000}"/>
    <cellStyle name="Normal 2 6 6 2 4" xfId="3377" xr:uid="{00000000-0005-0000-0000-0000F86D0000}"/>
    <cellStyle name="Normal 2 6 6 2 4 2" xfId="11523" xr:uid="{00000000-0005-0000-0000-0000F96D0000}"/>
    <cellStyle name="Normal 2 6 6 2 4 2 2" xfId="27819" xr:uid="{00000000-0005-0000-0000-0000FA6D0000}"/>
    <cellStyle name="Normal 2 6 6 2 4 3" xfId="19673" xr:uid="{00000000-0005-0000-0000-0000FB6D0000}"/>
    <cellStyle name="Normal 2 6 6 2 5" xfId="5916" xr:uid="{00000000-0005-0000-0000-0000FC6D0000}"/>
    <cellStyle name="Normal 2 6 6 2 5 2" xfId="14062" xr:uid="{00000000-0005-0000-0000-0000FD6D0000}"/>
    <cellStyle name="Normal 2 6 6 2 5 2 2" xfId="30358" xr:uid="{00000000-0005-0000-0000-0000FE6D0000}"/>
    <cellStyle name="Normal 2 6 6 2 5 3" xfId="22212" xr:uid="{00000000-0005-0000-0000-0000FF6D0000}"/>
    <cellStyle name="Normal 2 6 6 2 6" xfId="8763" xr:uid="{00000000-0005-0000-0000-0000006E0000}"/>
    <cellStyle name="Normal 2 6 6 2 6 2" xfId="25059" xr:uid="{00000000-0005-0000-0000-0000016E0000}"/>
    <cellStyle name="Normal 2 6 6 2 7" xfId="16913" xr:uid="{00000000-0005-0000-0000-0000026E0000}"/>
    <cellStyle name="Normal 2 6 6 3" xfId="978" xr:uid="{00000000-0005-0000-0000-0000036E0000}"/>
    <cellStyle name="Normal 2 6 6 3 2" xfId="2388" xr:uid="{00000000-0005-0000-0000-0000046E0000}"/>
    <cellStyle name="Normal 2 6 6 3 2 2" xfId="4908" xr:uid="{00000000-0005-0000-0000-0000056E0000}"/>
    <cellStyle name="Normal 2 6 6 3 2 2 2" xfId="13054" xr:uid="{00000000-0005-0000-0000-0000066E0000}"/>
    <cellStyle name="Normal 2 6 6 3 2 2 2 2" xfId="29350" xr:uid="{00000000-0005-0000-0000-0000076E0000}"/>
    <cellStyle name="Normal 2 6 6 3 2 2 3" xfId="21204" xr:uid="{00000000-0005-0000-0000-0000086E0000}"/>
    <cellStyle name="Normal 2 6 6 3 2 3" xfId="7687" xr:uid="{00000000-0005-0000-0000-0000096E0000}"/>
    <cellStyle name="Normal 2 6 6 3 2 3 2" xfId="15833" xr:uid="{00000000-0005-0000-0000-00000A6E0000}"/>
    <cellStyle name="Normal 2 6 6 3 2 3 2 2" xfId="32129" xr:uid="{00000000-0005-0000-0000-00000B6E0000}"/>
    <cellStyle name="Normal 2 6 6 3 2 3 3" xfId="23983" xr:uid="{00000000-0005-0000-0000-00000C6E0000}"/>
    <cellStyle name="Normal 2 6 6 3 2 4" xfId="10534" xr:uid="{00000000-0005-0000-0000-00000D6E0000}"/>
    <cellStyle name="Normal 2 6 6 3 2 4 2" xfId="26830" xr:uid="{00000000-0005-0000-0000-00000E6E0000}"/>
    <cellStyle name="Normal 2 6 6 3 2 5" xfId="18684" xr:uid="{00000000-0005-0000-0000-00000F6E0000}"/>
    <cellStyle name="Normal 2 6 6 3 3" xfId="3690" xr:uid="{00000000-0005-0000-0000-0000106E0000}"/>
    <cellStyle name="Normal 2 6 6 3 3 2" xfId="11836" xr:uid="{00000000-0005-0000-0000-0000116E0000}"/>
    <cellStyle name="Normal 2 6 6 3 3 2 2" xfId="28132" xr:uid="{00000000-0005-0000-0000-0000126E0000}"/>
    <cellStyle name="Normal 2 6 6 3 3 3" xfId="19986" xr:uid="{00000000-0005-0000-0000-0000136E0000}"/>
    <cellStyle name="Normal 2 6 6 3 4" xfId="6277" xr:uid="{00000000-0005-0000-0000-0000146E0000}"/>
    <cellStyle name="Normal 2 6 6 3 4 2" xfId="14423" xr:uid="{00000000-0005-0000-0000-0000156E0000}"/>
    <cellStyle name="Normal 2 6 6 3 4 2 2" xfId="30719" xr:uid="{00000000-0005-0000-0000-0000166E0000}"/>
    <cellStyle name="Normal 2 6 6 3 4 3" xfId="22573" xr:uid="{00000000-0005-0000-0000-0000176E0000}"/>
    <cellStyle name="Normal 2 6 6 3 5" xfId="9124" xr:uid="{00000000-0005-0000-0000-0000186E0000}"/>
    <cellStyle name="Normal 2 6 6 3 5 2" xfId="25420" xr:uid="{00000000-0005-0000-0000-0000196E0000}"/>
    <cellStyle name="Normal 2 6 6 3 6" xfId="17274" xr:uid="{00000000-0005-0000-0000-00001A6E0000}"/>
    <cellStyle name="Normal 2 6 6 4" xfId="1683" xr:uid="{00000000-0005-0000-0000-00001B6E0000}"/>
    <cellStyle name="Normal 2 6 6 4 2" xfId="4299" xr:uid="{00000000-0005-0000-0000-00001C6E0000}"/>
    <cellStyle name="Normal 2 6 6 4 2 2" xfId="12445" xr:uid="{00000000-0005-0000-0000-00001D6E0000}"/>
    <cellStyle name="Normal 2 6 6 4 2 2 2" xfId="28741" xr:uid="{00000000-0005-0000-0000-00001E6E0000}"/>
    <cellStyle name="Normal 2 6 6 4 2 3" xfId="20595" xr:uid="{00000000-0005-0000-0000-00001F6E0000}"/>
    <cellStyle name="Normal 2 6 6 4 3" xfId="6982" xr:uid="{00000000-0005-0000-0000-0000206E0000}"/>
    <cellStyle name="Normal 2 6 6 4 3 2" xfId="15128" xr:uid="{00000000-0005-0000-0000-0000216E0000}"/>
    <cellStyle name="Normal 2 6 6 4 3 2 2" xfId="31424" xr:uid="{00000000-0005-0000-0000-0000226E0000}"/>
    <cellStyle name="Normal 2 6 6 4 3 3" xfId="23278" xr:uid="{00000000-0005-0000-0000-0000236E0000}"/>
    <cellStyle name="Normal 2 6 6 4 4" xfId="9829" xr:uid="{00000000-0005-0000-0000-0000246E0000}"/>
    <cellStyle name="Normal 2 6 6 4 4 2" xfId="26125" xr:uid="{00000000-0005-0000-0000-0000256E0000}"/>
    <cellStyle name="Normal 2 6 6 4 5" xfId="17979" xr:uid="{00000000-0005-0000-0000-0000266E0000}"/>
    <cellStyle name="Normal 2 6 6 5" xfId="3081" xr:uid="{00000000-0005-0000-0000-0000276E0000}"/>
    <cellStyle name="Normal 2 6 6 5 2" xfId="11227" xr:uid="{00000000-0005-0000-0000-0000286E0000}"/>
    <cellStyle name="Normal 2 6 6 5 2 2" xfId="27523" xr:uid="{00000000-0005-0000-0000-0000296E0000}"/>
    <cellStyle name="Normal 2 6 6 5 3" xfId="19377" xr:uid="{00000000-0005-0000-0000-00002A6E0000}"/>
    <cellStyle name="Normal 2 6 6 6" xfId="5572" xr:uid="{00000000-0005-0000-0000-00002B6E0000}"/>
    <cellStyle name="Normal 2 6 6 6 2" xfId="13718" xr:uid="{00000000-0005-0000-0000-00002C6E0000}"/>
    <cellStyle name="Normal 2 6 6 6 2 2" xfId="30014" xr:uid="{00000000-0005-0000-0000-00002D6E0000}"/>
    <cellStyle name="Normal 2 6 6 6 3" xfId="21868" xr:uid="{00000000-0005-0000-0000-00002E6E0000}"/>
    <cellStyle name="Normal 2 6 6 7" xfId="8419" xr:uid="{00000000-0005-0000-0000-00002F6E0000}"/>
    <cellStyle name="Normal 2 6 6 7 2" xfId="24715" xr:uid="{00000000-0005-0000-0000-0000306E0000}"/>
    <cellStyle name="Normal 2 6 6 8" xfId="16569" xr:uid="{00000000-0005-0000-0000-0000316E0000}"/>
    <cellStyle name="Normal 2 6 7" xfId="362" xr:uid="{00000000-0005-0000-0000-0000326E0000}"/>
    <cellStyle name="Normal 2 6 7 2" xfId="1068" xr:uid="{00000000-0005-0000-0000-0000336E0000}"/>
    <cellStyle name="Normal 2 6 7 2 2" xfId="2478" xr:uid="{00000000-0005-0000-0000-0000346E0000}"/>
    <cellStyle name="Normal 2 6 7 2 2 2" xfId="4982" xr:uid="{00000000-0005-0000-0000-0000356E0000}"/>
    <cellStyle name="Normal 2 6 7 2 2 2 2" xfId="13128" xr:uid="{00000000-0005-0000-0000-0000366E0000}"/>
    <cellStyle name="Normal 2 6 7 2 2 2 2 2" xfId="29424" xr:uid="{00000000-0005-0000-0000-0000376E0000}"/>
    <cellStyle name="Normal 2 6 7 2 2 2 3" xfId="21278" xr:uid="{00000000-0005-0000-0000-0000386E0000}"/>
    <cellStyle name="Normal 2 6 7 2 2 3" xfId="7777" xr:uid="{00000000-0005-0000-0000-0000396E0000}"/>
    <cellStyle name="Normal 2 6 7 2 2 3 2" xfId="15923" xr:uid="{00000000-0005-0000-0000-00003A6E0000}"/>
    <cellStyle name="Normal 2 6 7 2 2 3 2 2" xfId="32219" xr:uid="{00000000-0005-0000-0000-00003B6E0000}"/>
    <cellStyle name="Normal 2 6 7 2 2 3 3" xfId="24073" xr:uid="{00000000-0005-0000-0000-00003C6E0000}"/>
    <cellStyle name="Normal 2 6 7 2 2 4" xfId="10624" xr:uid="{00000000-0005-0000-0000-00003D6E0000}"/>
    <cellStyle name="Normal 2 6 7 2 2 4 2" xfId="26920" xr:uid="{00000000-0005-0000-0000-00003E6E0000}"/>
    <cellStyle name="Normal 2 6 7 2 2 5" xfId="18774" xr:uid="{00000000-0005-0000-0000-00003F6E0000}"/>
    <cellStyle name="Normal 2 6 7 2 3" xfId="3764" xr:uid="{00000000-0005-0000-0000-0000406E0000}"/>
    <cellStyle name="Normal 2 6 7 2 3 2" xfId="11910" xr:uid="{00000000-0005-0000-0000-0000416E0000}"/>
    <cellStyle name="Normal 2 6 7 2 3 2 2" xfId="28206" xr:uid="{00000000-0005-0000-0000-0000426E0000}"/>
    <cellStyle name="Normal 2 6 7 2 3 3" xfId="20060" xr:uid="{00000000-0005-0000-0000-0000436E0000}"/>
    <cellStyle name="Normal 2 6 7 2 4" xfId="6367" xr:uid="{00000000-0005-0000-0000-0000446E0000}"/>
    <cellStyle name="Normal 2 6 7 2 4 2" xfId="14513" xr:uid="{00000000-0005-0000-0000-0000456E0000}"/>
    <cellStyle name="Normal 2 6 7 2 4 2 2" xfId="30809" xr:uid="{00000000-0005-0000-0000-0000466E0000}"/>
    <cellStyle name="Normal 2 6 7 2 4 3" xfId="22663" xr:uid="{00000000-0005-0000-0000-0000476E0000}"/>
    <cellStyle name="Normal 2 6 7 2 5" xfId="9214" xr:uid="{00000000-0005-0000-0000-0000486E0000}"/>
    <cellStyle name="Normal 2 6 7 2 5 2" xfId="25510" xr:uid="{00000000-0005-0000-0000-0000496E0000}"/>
    <cellStyle name="Normal 2 6 7 2 6" xfId="17364" xr:uid="{00000000-0005-0000-0000-00004A6E0000}"/>
    <cellStyle name="Normal 2 6 7 3" xfId="1773" xr:uid="{00000000-0005-0000-0000-00004B6E0000}"/>
    <cellStyle name="Normal 2 6 7 3 2" xfId="4373" xr:uid="{00000000-0005-0000-0000-00004C6E0000}"/>
    <cellStyle name="Normal 2 6 7 3 2 2" xfId="12519" xr:uid="{00000000-0005-0000-0000-00004D6E0000}"/>
    <cellStyle name="Normal 2 6 7 3 2 2 2" xfId="28815" xr:uid="{00000000-0005-0000-0000-00004E6E0000}"/>
    <cellStyle name="Normal 2 6 7 3 2 3" xfId="20669" xr:uid="{00000000-0005-0000-0000-00004F6E0000}"/>
    <cellStyle name="Normal 2 6 7 3 3" xfId="7072" xr:uid="{00000000-0005-0000-0000-0000506E0000}"/>
    <cellStyle name="Normal 2 6 7 3 3 2" xfId="15218" xr:uid="{00000000-0005-0000-0000-0000516E0000}"/>
    <cellStyle name="Normal 2 6 7 3 3 2 2" xfId="31514" xr:uid="{00000000-0005-0000-0000-0000526E0000}"/>
    <cellStyle name="Normal 2 6 7 3 3 3" xfId="23368" xr:uid="{00000000-0005-0000-0000-0000536E0000}"/>
    <cellStyle name="Normal 2 6 7 3 4" xfId="9919" xr:uid="{00000000-0005-0000-0000-0000546E0000}"/>
    <cellStyle name="Normal 2 6 7 3 4 2" xfId="26215" xr:uid="{00000000-0005-0000-0000-0000556E0000}"/>
    <cellStyle name="Normal 2 6 7 3 5" xfId="18069" xr:uid="{00000000-0005-0000-0000-0000566E0000}"/>
    <cellStyle name="Normal 2 6 7 4" xfId="3155" xr:uid="{00000000-0005-0000-0000-0000576E0000}"/>
    <cellStyle name="Normal 2 6 7 4 2" xfId="11301" xr:uid="{00000000-0005-0000-0000-0000586E0000}"/>
    <cellStyle name="Normal 2 6 7 4 2 2" xfId="27597" xr:uid="{00000000-0005-0000-0000-0000596E0000}"/>
    <cellStyle name="Normal 2 6 7 4 3" xfId="19451" xr:uid="{00000000-0005-0000-0000-00005A6E0000}"/>
    <cellStyle name="Normal 2 6 7 5" xfId="5662" xr:uid="{00000000-0005-0000-0000-00005B6E0000}"/>
    <cellStyle name="Normal 2 6 7 5 2" xfId="13808" xr:uid="{00000000-0005-0000-0000-00005C6E0000}"/>
    <cellStyle name="Normal 2 6 7 5 2 2" xfId="30104" xr:uid="{00000000-0005-0000-0000-00005D6E0000}"/>
    <cellStyle name="Normal 2 6 7 5 3" xfId="21958" xr:uid="{00000000-0005-0000-0000-00005E6E0000}"/>
    <cellStyle name="Normal 2 6 7 6" xfId="8509" xr:uid="{00000000-0005-0000-0000-00005F6E0000}"/>
    <cellStyle name="Normal 2 6 7 6 2" xfId="24805" xr:uid="{00000000-0005-0000-0000-0000606E0000}"/>
    <cellStyle name="Normal 2 6 7 7" xfId="16659" xr:uid="{00000000-0005-0000-0000-0000616E0000}"/>
    <cellStyle name="Normal 2 6 8" xfId="724" xr:uid="{00000000-0005-0000-0000-0000626E0000}"/>
    <cellStyle name="Normal 2 6 8 2" xfId="2134" xr:uid="{00000000-0005-0000-0000-0000636E0000}"/>
    <cellStyle name="Normal 2 6 8 2 2" xfId="4686" xr:uid="{00000000-0005-0000-0000-0000646E0000}"/>
    <cellStyle name="Normal 2 6 8 2 2 2" xfId="12832" xr:uid="{00000000-0005-0000-0000-0000656E0000}"/>
    <cellStyle name="Normal 2 6 8 2 2 2 2" xfId="29128" xr:uid="{00000000-0005-0000-0000-0000666E0000}"/>
    <cellStyle name="Normal 2 6 8 2 2 3" xfId="20982" xr:uid="{00000000-0005-0000-0000-0000676E0000}"/>
    <cellStyle name="Normal 2 6 8 2 3" xfId="7433" xr:uid="{00000000-0005-0000-0000-0000686E0000}"/>
    <cellStyle name="Normal 2 6 8 2 3 2" xfId="15579" xr:uid="{00000000-0005-0000-0000-0000696E0000}"/>
    <cellStyle name="Normal 2 6 8 2 3 2 2" xfId="31875" xr:uid="{00000000-0005-0000-0000-00006A6E0000}"/>
    <cellStyle name="Normal 2 6 8 2 3 3" xfId="23729" xr:uid="{00000000-0005-0000-0000-00006B6E0000}"/>
    <cellStyle name="Normal 2 6 8 2 4" xfId="10280" xr:uid="{00000000-0005-0000-0000-00006C6E0000}"/>
    <cellStyle name="Normal 2 6 8 2 4 2" xfId="26576" xr:uid="{00000000-0005-0000-0000-00006D6E0000}"/>
    <cellStyle name="Normal 2 6 8 2 5" xfId="18430" xr:uid="{00000000-0005-0000-0000-00006E6E0000}"/>
    <cellStyle name="Normal 2 6 8 3" xfId="3468" xr:uid="{00000000-0005-0000-0000-00006F6E0000}"/>
    <cellStyle name="Normal 2 6 8 3 2" xfId="11614" xr:uid="{00000000-0005-0000-0000-0000706E0000}"/>
    <cellStyle name="Normal 2 6 8 3 2 2" xfId="27910" xr:uid="{00000000-0005-0000-0000-0000716E0000}"/>
    <cellStyle name="Normal 2 6 8 3 3" xfId="19764" xr:uid="{00000000-0005-0000-0000-0000726E0000}"/>
    <cellStyle name="Normal 2 6 8 4" xfId="6023" xr:uid="{00000000-0005-0000-0000-0000736E0000}"/>
    <cellStyle name="Normal 2 6 8 4 2" xfId="14169" xr:uid="{00000000-0005-0000-0000-0000746E0000}"/>
    <cellStyle name="Normal 2 6 8 4 2 2" xfId="30465" xr:uid="{00000000-0005-0000-0000-0000756E0000}"/>
    <cellStyle name="Normal 2 6 8 4 3" xfId="22319" xr:uid="{00000000-0005-0000-0000-0000766E0000}"/>
    <cellStyle name="Normal 2 6 8 5" xfId="8870" xr:uid="{00000000-0005-0000-0000-0000776E0000}"/>
    <cellStyle name="Normal 2 6 8 5 2" xfId="25166" xr:uid="{00000000-0005-0000-0000-0000786E0000}"/>
    <cellStyle name="Normal 2 6 8 6" xfId="17020" xr:uid="{00000000-0005-0000-0000-0000796E0000}"/>
    <cellStyle name="Normal 2 6 9" xfId="1429" xr:uid="{00000000-0005-0000-0000-00007A6E0000}"/>
    <cellStyle name="Normal 2 6 9 2" xfId="4077" xr:uid="{00000000-0005-0000-0000-00007B6E0000}"/>
    <cellStyle name="Normal 2 6 9 2 2" xfId="12223" xr:uid="{00000000-0005-0000-0000-00007C6E0000}"/>
    <cellStyle name="Normal 2 6 9 2 2 2" xfId="28519" xr:uid="{00000000-0005-0000-0000-00007D6E0000}"/>
    <cellStyle name="Normal 2 6 9 2 3" xfId="20373" xr:uid="{00000000-0005-0000-0000-00007E6E0000}"/>
    <cellStyle name="Normal 2 6 9 3" xfId="6728" xr:uid="{00000000-0005-0000-0000-00007F6E0000}"/>
    <cellStyle name="Normal 2 6 9 3 2" xfId="14874" xr:uid="{00000000-0005-0000-0000-0000806E0000}"/>
    <cellStyle name="Normal 2 6 9 3 2 2" xfId="31170" xr:uid="{00000000-0005-0000-0000-0000816E0000}"/>
    <cellStyle name="Normal 2 6 9 3 3" xfId="23024" xr:uid="{00000000-0005-0000-0000-0000826E0000}"/>
    <cellStyle name="Normal 2 6 9 4" xfId="9575" xr:uid="{00000000-0005-0000-0000-0000836E0000}"/>
    <cellStyle name="Normal 2 6 9 4 2" xfId="25871" xr:uid="{00000000-0005-0000-0000-0000846E0000}"/>
    <cellStyle name="Normal 2 6 9 5" xfId="17725" xr:uid="{00000000-0005-0000-0000-0000856E0000}"/>
    <cellStyle name="Normal 2 7" xfId="29" xr:uid="{00000000-0005-0000-0000-0000866E0000}"/>
    <cellStyle name="Normal 2 7 10" xfId="5329" xr:uid="{00000000-0005-0000-0000-0000876E0000}"/>
    <cellStyle name="Normal 2 7 10 2" xfId="13475" xr:uid="{00000000-0005-0000-0000-0000886E0000}"/>
    <cellStyle name="Normal 2 7 10 2 2" xfId="29771" xr:uid="{00000000-0005-0000-0000-0000896E0000}"/>
    <cellStyle name="Normal 2 7 10 3" xfId="21625" xr:uid="{00000000-0005-0000-0000-00008A6E0000}"/>
    <cellStyle name="Normal 2 7 11" xfId="8176" xr:uid="{00000000-0005-0000-0000-00008B6E0000}"/>
    <cellStyle name="Normal 2 7 11 2" xfId="24472" xr:uid="{00000000-0005-0000-0000-00008C6E0000}"/>
    <cellStyle name="Normal 2 7 12" xfId="16326" xr:uid="{00000000-0005-0000-0000-00008D6E0000}"/>
    <cellStyle name="Normal 2 7 2" xfId="73" xr:uid="{00000000-0005-0000-0000-00008E6E0000}"/>
    <cellStyle name="Normal 2 7 2 10" xfId="8220" xr:uid="{00000000-0005-0000-0000-00008F6E0000}"/>
    <cellStyle name="Normal 2 7 2 10 2" xfId="24516" xr:uid="{00000000-0005-0000-0000-0000906E0000}"/>
    <cellStyle name="Normal 2 7 2 11" xfId="16370" xr:uid="{00000000-0005-0000-0000-0000916E0000}"/>
    <cellStyle name="Normal 2 7 2 2" xfId="163" xr:uid="{00000000-0005-0000-0000-0000926E0000}"/>
    <cellStyle name="Normal 2 7 2 2 2" xfId="507" xr:uid="{00000000-0005-0000-0000-0000936E0000}"/>
    <cellStyle name="Normal 2 7 2 2 2 2" xfId="1213" xr:uid="{00000000-0005-0000-0000-0000946E0000}"/>
    <cellStyle name="Normal 2 7 2 2 2 2 2" xfId="2623" xr:uid="{00000000-0005-0000-0000-0000956E0000}"/>
    <cellStyle name="Normal 2 7 2 2 2 2 2 2" xfId="5101" xr:uid="{00000000-0005-0000-0000-0000966E0000}"/>
    <cellStyle name="Normal 2 7 2 2 2 2 2 2 2" xfId="13247" xr:uid="{00000000-0005-0000-0000-0000976E0000}"/>
    <cellStyle name="Normal 2 7 2 2 2 2 2 2 2 2" xfId="29543" xr:uid="{00000000-0005-0000-0000-0000986E0000}"/>
    <cellStyle name="Normal 2 7 2 2 2 2 2 2 3" xfId="21397" xr:uid="{00000000-0005-0000-0000-0000996E0000}"/>
    <cellStyle name="Normal 2 7 2 2 2 2 2 3" xfId="7922" xr:uid="{00000000-0005-0000-0000-00009A6E0000}"/>
    <cellStyle name="Normal 2 7 2 2 2 2 2 3 2" xfId="16068" xr:uid="{00000000-0005-0000-0000-00009B6E0000}"/>
    <cellStyle name="Normal 2 7 2 2 2 2 2 3 2 2" xfId="32364" xr:uid="{00000000-0005-0000-0000-00009C6E0000}"/>
    <cellStyle name="Normal 2 7 2 2 2 2 2 3 3" xfId="24218" xr:uid="{00000000-0005-0000-0000-00009D6E0000}"/>
    <cellStyle name="Normal 2 7 2 2 2 2 2 4" xfId="10769" xr:uid="{00000000-0005-0000-0000-00009E6E0000}"/>
    <cellStyle name="Normal 2 7 2 2 2 2 2 4 2" xfId="27065" xr:uid="{00000000-0005-0000-0000-00009F6E0000}"/>
    <cellStyle name="Normal 2 7 2 2 2 2 2 5" xfId="18919" xr:uid="{00000000-0005-0000-0000-0000A06E0000}"/>
    <cellStyle name="Normal 2 7 2 2 2 2 3" xfId="3883" xr:uid="{00000000-0005-0000-0000-0000A16E0000}"/>
    <cellStyle name="Normal 2 7 2 2 2 2 3 2" xfId="12029" xr:uid="{00000000-0005-0000-0000-0000A26E0000}"/>
    <cellStyle name="Normal 2 7 2 2 2 2 3 2 2" xfId="28325" xr:uid="{00000000-0005-0000-0000-0000A36E0000}"/>
    <cellStyle name="Normal 2 7 2 2 2 2 3 3" xfId="20179" xr:uid="{00000000-0005-0000-0000-0000A46E0000}"/>
    <cellStyle name="Normal 2 7 2 2 2 2 4" xfId="6512" xr:uid="{00000000-0005-0000-0000-0000A56E0000}"/>
    <cellStyle name="Normal 2 7 2 2 2 2 4 2" xfId="14658" xr:uid="{00000000-0005-0000-0000-0000A66E0000}"/>
    <cellStyle name="Normal 2 7 2 2 2 2 4 2 2" xfId="30954" xr:uid="{00000000-0005-0000-0000-0000A76E0000}"/>
    <cellStyle name="Normal 2 7 2 2 2 2 4 3" xfId="22808" xr:uid="{00000000-0005-0000-0000-0000A86E0000}"/>
    <cellStyle name="Normal 2 7 2 2 2 2 5" xfId="9359" xr:uid="{00000000-0005-0000-0000-0000A96E0000}"/>
    <cellStyle name="Normal 2 7 2 2 2 2 5 2" xfId="25655" xr:uid="{00000000-0005-0000-0000-0000AA6E0000}"/>
    <cellStyle name="Normal 2 7 2 2 2 2 6" xfId="17509" xr:uid="{00000000-0005-0000-0000-0000AB6E0000}"/>
    <cellStyle name="Normal 2 7 2 2 2 3" xfId="1918" xr:uid="{00000000-0005-0000-0000-0000AC6E0000}"/>
    <cellStyle name="Normal 2 7 2 2 2 3 2" xfId="4492" xr:uid="{00000000-0005-0000-0000-0000AD6E0000}"/>
    <cellStyle name="Normal 2 7 2 2 2 3 2 2" xfId="12638" xr:uid="{00000000-0005-0000-0000-0000AE6E0000}"/>
    <cellStyle name="Normal 2 7 2 2 2 3 2 2 2" xfId="28934" xr:uid="{00000000-0005-0000-0000-0000AF6E0000}"/>
    <cellStyle name="Normal 2 7 2 2 2 3 2 3" xfId="20788" xr:uid="{00000000-0005-0000-0000-0000B06E0000}"/>
    <cellStyle name="Normal 2 7 2 2 2 3 3" xfId="7217" xr:uid="{00000000-0005-0000-0000-0000B16E0000}"/>
    <cellStyle name="Normal 2 7 2 2 2 3 3 2" xfId="15363" xr:uid="{00000000-0005-0000-0000-0000B26E0000}"/>
    <cellStyle name="Normal 2 7 2 2 2 3 3 2 2" xfId="31659" xr:uid="{00000000-0005-0000-0000-0000B36E0000}"/>
    <cellStyle name="Normal 2 7 2 2 2 3 3 3" xfId="23513" xr:uid="{00000000-0005-0000-0000-0000B46E0000}"/>
    <cellStyle name="Normal 2 7 2 2 2 3 4" xfId="10064" xr:uid="{00000000-0005-0000-0000-0000B56E0000}"/>
    <cellStyle name="Normal 2 7 2 2 2 3 4 2" xfId="26360" xr:uid="{00000000-0005-0000-0000-0000B66E0000}"/>
    <cellStyle name="Normal 2 7 2 2 2 3 5" xfId="18214" xr:uid="{00000000-0005-0000-0000-0000B76E0000}"/>
    <cellStyle name="Normal 2 7 2 2 2 4" xfId="3274" xr:uid="{00000000-0005-0000-0000-0000B86E0000}"/>
    <cellStyle name="Normal 2 7 2 2 2 4 2" xfId="11420" xr:uid="{00000000-0005-0000-0000-0000B96E0000}"/>
    <cellStyle name="Normal 2 7 2 2 2 4 2 2" xfId="27716" xr:uid="{00000000-0005-0000-0000-0000BA6E0000}"/>
    <cellStyle name="Normal 2 7 2 2 2 4 3" xfId="19570" xr:uid="{00000000-0005-0000-0000-0000BB6E0000}"/>
    <cellStyle name="Normal 2 7 2 2 2 5" xfId="5807" xr:uid="{00000000-0005-0000-0000-0000BC6E0000}"/>
    <cellStyle name="Normal 2 7 2 2 2 5 2" xfId="13953" xr:uid="{00000000-0005-0000-0000-0000BD6E0000}"/>
    <cellStyle name="Normal 2 7 2 2 2 5 2 2" xfId="30249" xr:uid="{00000000-0005-0000-0000-0000BE6E0000}"/>
    <cellStyle name="Normal 2 7 2 2 2 5 3" xfId="22103" xr:uid="{00000000-0005-0000-0000-0000BF6E0000}"/>
    <cellStyle name="Normal 2 7 2 2 2 6" xfId="8654" xr:uid="{00000000-0005-0000-0000-0000C06E0000}"/>
    <cellStyle name="Normal 2 7 2 2 2 6 2" xfId="24950" xr:uid="{00000000-0005-0000-0000-0000C16E0000}"/>
    <cellStyle name="Normal 2 7 2 2 2 7" xfId="16804" xr:uid="{00000000-0005-0000-0000-0000C26E0000}"/>
    <cellStyle name="Normal 2 7 2 2 3" xfId="869" xr:uid="{00000000-0005-0000-0000-0000C36E0000}"/>
    <cellStyle name="Normal 2 7 2 2 3 2" xfId="2279" xr:uid="{00000000-0005-0000-0000-0000C46E0000}"/>
    <cellStyle name="Normal 2 7 2 2 3 2 2" xfId="4805" xr:uid="{00000000-0005-0000-0000-0000C56E0000}"/>
    <cellStyle name="Normal 2 7 2 2 3 2 2 2" xfId="12951" xr:uid="{00000000-0005-0000-0000-0000C66E0000}"/>
    <cellStyle name="Normal 2 7 2 2 3 2 2 2 2" xfId="29247" xr:uid="{00000000-0005-0000-0000-0000C76E0000}"/>
    <cellStyle name="Normal 2 7 2 2 3 2 2 3" xfId="21101" xr:uid="{00000000-0005-0000-0000-0000C86E0000}"/>
    <cellStyle name="Normal 2 7 2 2 3 2 3" xfId="7578" xr:uid="{00000000-0005-0000-0000-0000C96E0000}"/>
    <cellStyle name="Normal 2 7 2 2 3 2 3 2" xfId="15724" xr:uid="{00000000-0005-0000-0000-0000CA6E0000}"/>
    <cellStyle name="Normal 2 7 2 2 3 2 3 2 2" xfId="32020" xr:uid="{00000000-0005-0000-0000-0000CB6E0000}"/>
    <cellStyle name="Normal 2 7 2 2 3 2 3 3" xfId="23874" xr:uid="{00000000-0005-0000-0000-0000CC6E0000}"/>
    <cellStyle name="Normal 2 7 2 2 3 2 4" xfId="10425" xr:uid="{00000000-0005-0000-0000-0000CD6E0000}"/>
    <cellStyle name="Normal 2 7 2 2 3 2 4 2" xfId="26721" xr:uid="{00000000-0005-0000-0000-0000CE6E0000}"/>
    <cellStyle name="Normal 2 7 2 2 3 2 5" xfId="18575" xr:uid="{00000000-0005-0000-0000-0000CF6E0000}"/>
    <cellStyle name="Normal 2 7 2 2 3 3" xfId="3587" xr:uid="{00000000-0005-0000-0000-0000D06E0000}"/>
    <cellStyle name="Normal 2 7 2 2 3 3 2" xfId="11733" xr:uid="{00000000-0005-0000-0000-0000D16E0000}"/>
    <cellStyle name="Normal 2 7 2 2 3 3 2 2" xfId="28029" xr:uid="{00000000-0005-0000-0000-0000D26E0000}"/>
    <cellStyle name="Normal 2 7 2 2 3 3 3" xfId="19883" xr:uid="{00000000-0005-0000-0000-0000D36E0000}"/>
    <cellStyle name="Normal 2 7 2 2 3 4" xfId="6168" xr:uid="{00000000-0005-0000-0000-0000D46E0000}"/>
    <cellStyle name="Normal 2 7 2 2 3 4 2" xfId="14314" xr:uid="{00000000-0005-0000-0000-0000D56E0000}"/>
    <cellStyle name="Normal 2 7 2 2 3 4 2 2" xfId="30610" xr:uid="{00000000-0005-0000-0000-0000D66E0000}"/>
    <cellStyle name="Normal 2 7 2 2 3 4 3" xfId="22464" xr:uid="{00000000-0005-0000-0000-0000D76E0000}"/>
    <cellStyle name="Normal 2 7 2 2 3 5" xfId="9015" xr:uid="{00000000-0005-0000-0000-0000D86E0000}"/>
    <cellStyle name="Normal 2 7 2 2 3 5 2" xfId="25311" xr:uid="{00000000-0005-0000-0000-0000D96E0000}"/>
    <cellStyle name="Normal 2 7 2 2 3 6" xfId="17165" xr:uid="{00000000-0005-0000-0000-0000DA6E0000}"/>
    <cellStyle name="Normal 2 7 2 2 4" xfId="1574" xr:uid="{00000000-0005-0000-0000-0000DB6E0000}"/>
    <cellStyle name="Normal 2 7 2 2 4 2" xfId="4196" xr:uid="{00000000-0005-0000-0000-0000DC6E0000}"/>
    <cellStyle name="Normal 2 7 2 2 4 2 2" xfId="12342" xr:uid="{00000000-0005-0000-0000-0000DD6E0000}"/>
    <cellStyle name="Normal 2 7 2 2 4 2 2 2" xfId="28638" xr:uid="{00000000-0005-0000-0000-0000DE6E0000}"/>
    <cellStyle name="Normal 2 7 2 2 4 2 3" xfId="20492" xr:uid="{00000000-0005-0000-0000-0000DF6E0000}"/>
    <cellStyle name="Normal 2 7 2 2 4 3" xfId="6873" xr:uid="{00000000-0005-0000-0000-0000E06E0000}"/>
    <cellStyle name="Normal 2 7 2 2 4 3 2" xfId="15019" xr:uid="{00000000-0005-0000-0000-0000E16E0000}"/>
    <cellStyle name="Normal 2 7 2 2 4 3 2 2" xfId="31315" xr:uid="{00000000-0005-0000-0000-0000E26E0000}"/>
    <cellStyle name="Normal 2 7 2 2 4 3 3" xfId="23169" xr:uid="{00000000-0005-0000-0000-0000E36E0000}"/>
    <cellStyle name="Normal 2 7 2 2 4 4" xfId="9720" xr:uid="{00000000-0005-0000-0000-0000E46E0000}"/>
    <cellStyle name="Normal 2 7 2 2 4 4 2" xfId="26016" xr:uid="{00000000-0005-0000-0000-0000E56E0000}"/>
    <cellStyle name="Normal 2 7 2 2 4 5" xfId="17870" xr:uid="{00000000-0005-0000-0000-0000E66E0000}"/>
    <cellStyle name="Normal 2 7 2 2 5" xfId="2978" xr:uid="{00000000-0005-0000-0000-0000E76E0000}"/>
    <cellStyle name="Normal 2 7 2 2 5 2" xfId="11124" xr:uid="{00000000-0005-0000-0000-0000E86E0000}"/>
    <cellStyle name="Normal 2 7 2 2 5 2 2" xfId="27420" xr:uid="{00000000-0005-0000-0000-0000E96E0000}"/>
    <cellStyle name="Normal 2 7 2 2 5 3" xfId="19274" xr:uid="{00000000-0005-0000-0000-0000EA6E0000}"/>
    <cellStyle name="Normal 2 7 2 2 6" xfId="5463" xr:uid="{00000000-0005-0000-0000-0000EB6E0000}"/>
    <cellStyle name="Normal 2 7 2 2 6 2" xfId="13609" xr:uid="{00000000-0005-0000-0000-0000EC6E0000}"/>
    <cellStyle name="Normal 2 7 2 2 6 2 2" xfId="29905" xr:uid="{00000000-0005-0000-0000-0000ED6E0000}"/>
    <cellStyle name="Normal 2 7 2 2 6 3" xfId="21759" xr:uid="{00000000-0005-0000-0000-0000EE6E0000}"/>
    <cellStyle name="Normal 2 7 2 2 7" xfId="8310" xr:uid="{00000000-0005-0000-0000-0000EF6E0000}"/>
    <cellStyle name="Normal 2 7 2 2 7 2" xfId="24606" xr:uid="{00000000-0005-0000-0000-0000F06E0000}"/>
    <cellStyle name="Normal 2 7 2 2 8" xfId="16460" xr:uid="{00000000-0005-0000-0000-0000F16E0000}"/>
    <cellStyle name="Normal 2 7 2 3" xfId="241" xr:uid="{00000000-0005-0000-0000-0000F26E0000}"/>
    <cellStyle name="Normal 2 7 2 3 2" xfId="585" xr:uid="{00000000-0005-0000-0000-0000F36E0000}"/>
    <cellStyle name="Normal 2 7 2 3 2 2" xfId="1291" xr:uid="{00000000-0005-0000-0000-0000F46E0000}"/>
    <cellStyle name="Normal 2 7 2 3 2 2 2" xfId="2701" xr:uid="{00000000-0005-0000-0000-0000F56E0000}"/>
    <cellStyle name="Normal 2 7 2 3 2 2 2 2" xfId="5175" xr:uid="{00000000-0005-0000-0000-0000F66E0000}"/>
    <cellStyle name="Normal 2 7 2 3 2 2 2 2 2" xfId="13321" xr:uid="{00000000-0005-0000-0000-0000F76E0000}"/>
    <cellStyle name="Normal 2 7 2 3 2 2 2 2 2 2" xfId="29617" xr:uid="{00000000-0005-0000-0000-0000F86E0000}"/>
    <cellStyle name="Normal 2 7 2 3 2 2 2 2 3" xfId="21471" xr:uid="{00000000-0005-0000-0000-0000F96E0000}"/>
    <cellStyle name="Normal 2 7 2 3 2 2 2 3" xfId="8000" xr:uid="{00000000-0005-0000-0000-0000FA6E0000}"/>
    <cellStyle name="Normal 2 7 2 3 2 2 2 3 2" xfId="16146" xr:uid="{00000000-0005-0000-0000-0000FB6E0000}"/>
    <cellStyle name="Normal 2 7 2 3 2 2 2 3 2 2" xfId="32442" xr:uid="{00000000-0005-0000-0000-0000FC6E0000}"/>
    <cellStyle name="Normal 2 7 2 3 2 2 2 3 3" xfId="24296" xr:uid="{00000000-0005-0000-0000-0000FD6E0000}"/>
    <cellStyle name="Normal 2 7 2 3 2 2 2 4" xfId="10847" xr:uid="{00000000-0005-0000-0000-0000FE6E0000}"/>
    <cellStyle name="Normal 2 7 2 3 2 2 2 4 2" xfId="27143" xr:uid="{00000000-0005-0000-0000-0000FF6E0000}"/>
    <cellStyle name="Normal 2 7 2 3 2 2 2 5" xfId="18997" xr:uid="{00000000-0005-0000-0000-0000006F0000}"/>
    <cellStyle name="Normal 2 7 2 3 2 2 3" xfId="3957" xr:uid="{00000000-0005-0000-0000-0000016F0000}"/>
    <cellStyle name="Normal 2 7 2 3 2 2 3 2" xfId="12103" xr:uid="{00000000-0005-0000-0000-0000026F0000}"/>
    <cellStyle name="Normal 2 7 2 3 2 2 3 2 2" xfId="28399" xr:uid="{00000000-0005-0000-0000-0000036F0000}"/>
    <cellStyle name="Normal 2 7 2 3 2 2 3 3" xfId="20253" xr:uid="{00000000-0005-0000-0000-0000046F0000}"/>
    <cellStyle name="Normal 2 7 2 3 2 2 4" xfId="6590" xr:uid="{00000000-0005-0000-0000-0000056F0000}"/>
    <cellStyle name="Normal 2 7 2 3 2 2 4 2" xfId="14736" xr:uid="{00000000-0005-0000-0000-0000066F0000}"/>
    <cellStyle name="Normal 2 7 2 3 2 2 4 2 2" xfId="31032" xr:uid="{00000000-0005-0000-0000-0000076F0000}"/>
    <cellStyle name="Normal 2 7 2 3 2 2 4 3" xfId="22886" xr:uid="{00000000-0005-0000-0000-0000086F0000}"/>
    <cellStyle name="Normal 2 7 2 3 2 2 5" xfId="9437" xr:uid="{00000000-0005-0000-0000-0000096F0000}"/>
    <cellStyle name="Normal 2 7 2 3 2 2 5 2" xfId="25733" xr:uid="{00000000-0005-0000-0000-00000A6F0000}"/>
    <cellStyle name="Normal 2 7 2 3 2 2 6" xfId="17587" xr:uid="{00000000-0005-0000-0000-00000B6F0000}"/>
    <cellStyle name="Normal 2 7 2 3 2 3" xfId="1996" xr:uid="{00000000-0005-0000-0000-00000C6F0000}"/>
    <cellStyle name="Normal 2 7 2 3 2 3 2" xfId="4566" xr:uid="{00000000-0005-0000-0000-00000D6F0000}"/>
    <cellStyle name="Normal 2 7 2 3 2 3 2 2" xfId="12712" xr:uid="{00000000-0005-0000-0000-00000E6F0000}"/>
    <cellStyle name="Normal 2 7 2 3 2 3 2 2 2" xfId="29008" xr:uid="{00000000-0005-0000-0000-00000F6F0000}"/>
    <cellStyle name="Normal 2 7 2 3 2 3 2 3" xfId="20862" xr:uid="{00000000-0005-0000-0000-0000106F0000}"/>
    <cellStyle name="Normal 2 7 2 3 2 3 3" xfId="7295" xr:uid="{00000000-0005-0000-0000-0000116F0000}"/>
    <cellStyle name="Normal 2 7 2 3 2 3 3 2" xfId="15441" xr:uid="{00000000-0005-0000-0000-0000126F0000}"/>
    <cellStyle name="Normal 2 7 2 3 2 3 3 2 2" xfId="31737" xr:uid="{00000000-0005-0000-0000-0000136F0000}"/>
    <cellStyle name="Normal 2 7 2 3 2 3 3 3" xfId="23591" xr:uid="{00000000-0005-0000-0000-0000146F0000}"/>
    <cellStyle name="Normal 2 7 2 3 2 3 4" xfId="10142" xr:uid="{00000000-0005-0000-0000-0000156F0000}"/>
    <cellStyle name="Normal 2 7 2 3 2 3 4 2" xfId="26438" xr:uid="{00000000-0005-0000-0000-0000166F0000}"/>
    <cellStyle name="Normal 2 7 2 3 2 3 5" xfId="18292" xr:uid="{00000000-0005-0000-0000-0000176F0000}"/>
    <cellStyle name="Normal 2 7 2 3 2 4" xfId="3348" xr:uid="{00000000-0005-0000-0000-0000186F0000}"/>
    <cellStyle name="Normal 2 7 2 3 2 4 2" xfId="11494" xr:uid="{00000000-0005-0000-0000-0000196F0000}"/>
    <cellStyle name="Normal 2 7 2 3 2 4 2 2" xfId="27790" xr:uid="{00000000-0005-0000-0000-00001A6F0000}"/>
    <cellStyle name="Normal 2 7 2 3 2 4 3" xfId="19644" xr:uid="{00000000-0005-0000-0000-00001B6F0000}"/>
    <cellStyle name="Normal 2 7 2 3 2 5" xfId="5885" xr:uid="{00000000-0005-0000-0000-00001C6F0000}"/>
    <cellStyle name="Normal 2 7 2 3 2 5 2" xfId="14031" xr:uid="{00000000-0005-0000-0000-00001D6F0000}"/>
    <cellStyle name="Normal 2 7 2 3 2 5 2 2" xfId="30327" xr:uid="{00000000-0005-0000-0000-00001E6F0000}"/>
    <cellStyle name="Normal 2 7 2 3 2 5 3" xfId="22181" xr:uid="{00000000-0005-0000-0000-00001F6F0000}"/>
    <cellStyle name="Normal 2 7 2 3 2 6" xfId="8732" xr:uid="{00000000-0005-0000-0000-0000206F0000}"/>
    <cellStyle name="Normal 2 7 2 3 2 6 2" xfId="25028" xr:uid="{00000000-0005-0000-0000-0000216F0000}"/>
    <cellStyle name="Normal 2 7 2 3 2 7" xfId="16882" xr:uid="{00000000-0005-0000-0000-0000226F0000}"/>
    <cellStyle name="Normal 2 7 2 3 3" xfId="947" xr:uid="{00000000-0005-0000-0000-0000236F0000}"/>
    <cellStyle name="Normal 2 7 2 3 3 2" xfId="2357" xr:uid="{00000000-0005-0000-0000-0000246F0000}"/>
    <cellStyle name="Normal 2 7 2 3 3 2 2" xfId="4879" xr:uid="{00000000-0005-0000-0000-0000256F0000}"/>
    <cellStyle name="Normal 2 7 2 3 3 2 2 2" xfId="13025" xr:uid="{00000000-0005-0000-0000-0000266F0000}"/>
    <cellStyle name="Normal 2 7 2 3 3 2 2 2 2" xfId="29321" xr:uid="{00000000-0005-0000-0000-0000276F0000}"/>
    <cellStyle name="Normal 2 7 2 3 3 2 2 3" xfId="21175" xr:uid="{00000000-0005-0000-0000-0000286F0000}"/>
    <cellStyle name="Normal 2 7 2 3 3 2 3" xfId="7656" xr:uid="{00000000-0005-0000-0000-0000296F0000}"/>
    <cellStyle name="Normal 2 7 2 3 3 2 3 2" xfId="15802" xr:uid="{00000000-0005-0000-0000-00002A6F0000}"/>
    <cellStyle name="Normal 2 7 2 3 3 2 3 2 2" xfId="32098" xr:uid="{00000000-0005-0000-0000-00002B6F0000}"/>
    <cellStyle name="Normal 2 7 2 3 3 2 3 3" xfId="23952" xr:uid="{00000000-0005-0000-0000-00002C6F0000}"/>
    <cellStyle name="Normal 2 7 2 3 3 2 4" xfId="10503" xr:uid="{00000000-0005-0000-0000-00002D6F0000}"/>
    <cellStyle name="Normal 2 7 2 3 3 2 4 2" xfId="26799" xr:uid="{00000000-0005-0000-0000-00002E6F0000}"/>
    <cellStyle name="Normal 2 7 2 3 3 2 5" xfId="18653" xr:uid="{00000000-0005-0000-0000-00002F6F0000}"/>
    <cellStyle name="Normal 2 7 2 3 3 3" xfId="3661" xr:uid="{00000000-0005-0000-0000-0000306F0000}"/>
    <cellStyle name="Normal 2 7 2 3 3 3 2" xfId="11807" xr:uid="{00000000-0005-0000-0000-0000316F0000}"/>
    <cellStyle name="Normal 2 7 2 3 3 3 2 2" xfId="28103" xr:uid="{00000000-0005-0000-0000-0000326F0000}"/>
    <cellStyle name="Normal 2 7 2 3 3 3 3" xfId="19957" xr:uid="{00000000-0005-0000-0000-0000336F0000}"/>
    <cellStyle name="Normal 2 7 2 3 3 4" xfId="6246" xr:uid="{00000000-0005-0000-0000-0000346F0000}"/>
    <cellStyle name="Normal 2 7 2 3 3 4 2" xfId="14392" xr:uid="{00000000-0005-0000-0000-0000356F0000}"/>
    <cellStyle name="Normal 2 7 2 3 3 4 2 2" xfId="30688" xr:uid="{00000000-0005-0000-0000-0000366F0000}"/>
    <cellStyle name="Normal 2 7 2 3 3 4 3" xfId="22542" xr:uid="{00000000-0005-0000-0000-0000376F0000}"/>
    <cellStyle name="Normal 2 7 2 3 3 5" xfId="9093" xr:uid="{00000000-0005-0000-0000-0000386F0000}"/>
    <cellStyle name="Normal 2 7 2 3 3 5 2" xfId="25389" xr:uid="{00000000-0005-0000-0000-0000396F0000}"/>
    <cellStyle name="Normal 2 7 2 3 3 6" xfId="17243" xr:uid="{00000000-0005-0000-0000-00003A6F0000}"/>
    <cellStyle name="Normal 2 7 2 3 4" xfId="1652" xr:uid="{00000000-0005-0000-0000-00003B6F0000}"/>
    <cellStyle name="Normal 2 7 2 3 4 2" xfId="4270" xr:uid="{00000000-0005-0000-0000-00003C6F0000}"/>
    <cellStyle name="Normal 2 7 2 3 4 2 2" xfId="12416" xr:uid="{00000000-0005-0000-0000-00003D6F0000}"/>
    <cellStyle name="Normal 2 7 2 3 4 2 2 2" xfId="28712" xr:uid="{00000000-0005-0000-0000-00003E6F0000}"/>
    <cellStyle name="Normal 2 7 2 3 4 2 3" xfId="20566" xr:uid="{00000000-0005-0000-0000-00003F6F0000}"/>
    <cellStyle name="Normal 2 7 2 3 4 3" xfId="6951" xr:uid="{00000000-0005-0000-0000-0000406F0000}"/>
    <cellStyle name="Normal 2 7 2 3 4 3 2" xfId="15097" xr:uid="{00000000-0005-0000-0000-0000416F0000}"/>
    <cellStyle name="Normal 2 7 2 3 4 3 2 2" xfId="31393" xr:uid="{00000000-0005-0000-0000-0000426F0000}"/>
    <cellStyle name="Normal 2 7 2 3 4 3 3" xfId="23247" xr:uid="{00000000-0005-0000-0000-0000436F0000}"/>
    <cellStyle name="Normal 2 7 2 3 4 4" xfId="9798" xr:uid="{00000000-0005-0000-0000-0000446F0000}"/>
    <cellStyle name="Normal 2 7 2 3 4 4 2" xfId="26094" xr:uid="{00000000-0005-0000-0000-0000456F0000}"/>
    <cellStyle name="Normal 2 7 2 3 4 5" xfId="17948" xr:uid="{00000000-0005-0000-0000-0000466F0000}"/>
    <cellStyle name="Normal 2 7 2 3 5" xfId="3052" xr:uid="{00000000-0005-0000-0000-0000476F0000}"/>
    <cellStyle name="Normal 2 7 2 3 5 2" xfId="11198" xr:uid="{00000000-0005-0000-0000-0000486F0000}"/>
    <cellStyle name="Normal 2 7 2 3 5 2 2" xfId="27494" xr:uid="{00000000-0005-0000-0000-0000496F0000}"/>
    <cellStyle name="Normal 2 7 2 3 5 3" xfId="19348" xr:uid="{00000000-0005-0000-0000-00004A6F0000}"/>
    <cellStyle name="Normal 2 7 2 3 6" xfId="5541" xr:uid="{00000000-0005-0000-0000-00004B6F0000}"/>
    <cellStyle name="Normal 2 7 2 3 6 2" xfId="13687" xr:uid="{00000000-0005-0000-0000-00004C6F0000}"/>
    <cellStyle name="Normal 2 7 2 3 6 2 2" xfId="29983" xr:uid="{00000000-0005-0000-0000-00004D6F0000}"/>
    <cellStyle name="Normal 2 7 2 3 6 3" xfId="21837" xr:uid="{00000000-0005-0000-0000-00004E6F0000}"/>
    <cellStyle name="Normal 2 7 2 3 7" xfId="8388" xr:uid="{00000000-0005-0000-0000-00004F6F0000}"/>
    <cellStyle name="Normal 2 7 2 3 7 2" xfId="24684" xr:uid="{00000000-0005-0000-0000-0000506F0000}"/>
    <cellStyle name="Normal 2 7 2 3 8" xfId="16538" xr:uid="{00000000-0005-0000-0000-0000516F0000}"/>
    <cellStyle name="Normal 2 7 2 4" xfId="327" xr:uid="{00000000-0005-0000-0000-0000526F0000}"/>
    <cellStyle name="Normal 2 7 2 4 2" xfId="671" xr:uid="{00000000-0005-0000-0000-0000536F0000}"/>
    <cellStyle name="Normal 2 7 2 4 2 2" xfId="1377" xr:uid="{00000000-0005-0000-0000-0000546F0000}"/>
    <cellStyle name="Normal 2 7 2 4 2 2 2" xfId="2787" xr:uid="{00000000-0005-0000-0000-0000556F0000}"/>
    <cellStyle name="Normal 2 7 2 4 2 2 2 2" xfId="5249" xr:uid="{00000000-0005-0000-0000-0000566F0000}"/>
    <cellStyle name="Normal 2 7 2 4 2 2 2 2 2" xfId="13395" xr:uid="{00000000-0005-0000-0000-0000576F0000}"/>
    <cellStyle name="Normal 2 7 2 4 2 2 2 2 2 2" xfId="29691" xr:uid="{00000000-0005-0000-0000-0000586F0000}"/>
    <cellStyle name="Normal 2 7 2 4 2 2 2 2 3" xfId="21545" xr:uid="{00000000-0005-0000-0000-0000596F0000}"/>
    <cellStyle name="Normal 2 7 2 4 2 2 2 3" xfId="8086" xr:uid="{00000000-0005-0000-0000-00005A6F0000}"/>
    <cellStyle name="Normal 2 7 2 4 2 2 2 3 2" xfId="16232" xr:uid="{00000000-0005-0000-0000-00005B6F0000}"/>
    <cellStyle name="Normal 2 7 2 4 2 2 2 3 2 2" xfId="32528" xr:uid="{00000000-0005-0000-0000-00005C6F0000}"/>
    <cellStyle name="Normal 2 7 2 4 2 2 2 3 3" xfId="24382" xr:uid="{00000000-0005-0000-0000-00005D6F0000}"/>
    <cellStyle name="Normal 2 7 2 4 2 2 2 4" xfId="10933" xr:uid="{00000000-0005-0000-0000-00005E6F0000}"/>
    <cellStyle name="Normal 2 7 2 4 2 2 2 4 2" xfId="27229" xr:uid="{00000000-0005-0000-0000-00005F6F0000}"/>
    <cellStyle name="Normal 2 7 2 4 2 2 2 5" xfId="19083" xr:uid="{00000000-0005-0000-0000-0000606F0000}"/>
    <cellStyle name="Normal 2 7 2 4 2 2 3" xfId="4031" xr:uid="{00000000-0005-0000-0000-0000616F0000}"/>
    <cellStyle name="Normal 2 7 2 4 2 2 3 2" xfId="12177" xr:uid="{00000000-0005-0000-0000-0000626F0000}"/>
    <cellStyle name="Normal 2 7 2 4 2 2 3 2 2" xfId="28473" xr:uid="{00000000-0005-0000-0000-0000636F0000}"/>
    <cellStyle name="Normal 2 7 2 4 2 2 3 3" xfId="20327" xr:uid="{00000000-0005-0000-0000-0000646F0000}"/>
    <cellStyle name="Normal 2 7 2 4 2 2 4" xfId="6676" xr:uid="{00000000-0005-0000-0000-0000656F0000}"/>
    <cellStyle name="Normal 2 7 2 4 2 2 4 2" xfId="14822" xr:uid="{00000000-0005-0000-0000-0000666F0000}"/>
    <cellStyle name="Normal 2 7 2 4 2 2 4 2 2" xfId="31118" xr:uid="{00000000-0005-0000-0000-0000676F0000}"/>
    <cellStyle name="Normal 2 7 2 4 2 2 4 3" xfId="22972" xr:uid="{00000000-0005-0000-0000-0000686F0000}"/>
    <cellStyle name="Normal 2 7 2 4 2 2 5" xfId="9523" xr:uid="{00000000-0005-0000-0000-0000696F0000}"/>
    <cellStyle name="Normal 2 7 2 4 2 2 5 2" xfId="25819" xr:uid="{00000000-0005-0000-0000-00006A6F0000}"/>
    <cellStyle name="Normal 2 7 2 4 2 2 6" xfId="17673" xr:uid="{00000000-0005-0000-0000-00006B6F0000}"/>
    <cellStyle name="Normal 2 7 2 4 2 3" xfId="2082" xr:uid="{00000000-0005-0000-0000-00006C6F0000}"/>
    <cellStyle name="Normal 2 7 2 4 2 3 2" xfId="4640" xr:uid="{00000000-0005-0000-0000-00006D6F0000}"/>
    <cellStyle name="Normal 2 7 2 4 2 3 2 2" xfId="12786" xr:uid="{00000000-0005-0000-0000-00006E6F0000}"/>
    <cellStyle name="Normal 2 7 2 4 2 3 2 2 2" xfId="29082" xr:uid="{00000000-0005-0000-0000-00006F6F0000}"/>
    <cellStyle name="Normal 2 7 2 4 2 3 2 3" xfId="20936" xr:uid="{00000000-0005-0000-0000-0000706F0000}"/>
    <cellStyle name="Normal 2 7 2 4 2 3 3" xfId="7381" xr:uid="{00000000-0005-0000-0000-0000716F0000}"/>
    <cellStyle name="Normal 2 7 2 4 2 3 3 2" xfId="15527" xr:uid="{00000000-0005-0000-0000-0000726F0000}"/>
    <cellStyle name="Normal 2 7 2 4 2 3 3 2 2" xfId="31823" xr:uid="{00000000-0005-0000-0000-0000736F0000}"/>
    <cellStyle name="Normal 2 7 2 4 2 3 3 3" xfId="23677" xr:uid="{00000000-0005-0000-0000-0000746F0000}"/>
    <cellStyle name="Normal 2 7 2 4 2 3 4" xfId="10228" xr:uid="{00000000-0005-0000-0000-0000756F0000}"/>
    <cellStyle name="Normal 2 7 2 4 2 3 4 2" xfId="26524" xr:uid="{00000000-0005-0000-0000-0000766F0000}"/>
    <cellStyle name="Normal 2 7 2 4 2 3 5" xfId="18378" xr:uid="{00000000-0005-0000-0000-0000776F0000}"/>
    <cellStyle name="Normal 2 7 2 4 2 4" xfId="3422" xr:uid="{00000000-0005-0000-0000-0000786F0000}"/>
    <cellStyle name="Normal 2 7 2 4 2 4 2" xfId="11568" xr:uid="{00000000-0005-0000-0000-0000796F0000}"/>
    <cellStyle name="Normal 2 7 2 4 2 4 2 2" xfId="27864" xr:uid="{00000000-0005-0000-0000-00007A6F0000}"/>
    <cellStyle name="Normal 2 7 2 4 2 4 3" xfId="19718" xr:uid="{00000000-0005-0000-0000-00007B6F0000}"/>
    <cellStyle name="Normal 2 7 2 4 2 5" xfId="5971" xr:uid="{00000000-0005-0000-0000-00007C6F0000}"/>
    <cellStyle name="Normal 2 7 2 4 2 5 2" xfId="14117" xr:uid="{00000000-0005-0000-0000-00007D6F0000}"/>
    <cellStyle name="Normal 2 7 2 4 2 5 2 2" xfId="30413" xr:uid="{00000000-0005-0000-0000-00007E6F0000}"/>
    <cellStyle name="Normal 2 7 2 4 2 5 3" xfId="22267" xr:uid="{00000000-0005-0000-0000-00007F6F0000}"/>
    <cellStyle name="Normal 2 7 2 4 2 6" xfId="8818" xr:uid="{00000000-0005-0000-0000-0000806F0000}"/>
    <cellStyle name="Normal 2 7 2 4 2 6 2" xfId="25114" xr:uid="{00000000-0005-0000-0000-0000816F0000}"/>
    <cellStyle name="Normal 2 7 2 4 2 7" xfId="16968" xr:uid="{00000000-0005-0000-0000-0000826F0000}"/>
    <cellStyle name="Normal 2 7 2 4 3" xfId="1033" xr:uid="{00000000-0005-0000-0000-0000836F0000}"/>
    <cellStyle name="Normal 2 7 2 4 3 2" xfId="2443" xr:uid="{00000000-0005-0000-0000-0000846F0000}"/>
    <cellStyle name="Normal 2 7 2 4 3 2 2" xfId="4953" xr:uid="{00000000-0005-0000-0000-0000856F0000}"/>
    <cellStyle name="Normal 2 7 2 4 3 2 2 2" xfId="13099" xr:uid="{00000000-0005-0000-0000-0000866F0000}"/>
    <cellStyle name="Normal 2 7 2 4 3 2 2 2 2" xfId="29395" xr:uid="{00000000-0005-0000-0000-0000876F0000}"/>
    <cellStyle name="Normal 2 7 2 4 3 2 2 3" xfId="21249" xr:uid="{00000000-0005-0000-0000-0000886F0000}"/>
    <cellStyle name="Normal 2 7 2 4 3 2 3" xfId="7742" xr:uid="{00000000-0005-0000-0000-0000896F0000}"/>
    <cellStyle name="Normal 2 7 2 4 3 2 3 2" xfId="15888" xr:uid="{00000000-0005-0000-0000-00008A6F0000}"/>
    <cellStyle name="Normal 2 7 2 4 3 2 3 2 2" xfId="32184" xr:uid="{00000000-0005-0000-0000-00008B6F0000}"/>
    <cellStyle name="Normal 2 7 2 4 3 2 3 3" xfId="24038" xr:uid="{00000000-0005-0000-0000-00008C6F0000}"/>
    <cellStyle name="Normal 2 7 2 4 3 2 4" xfId="10589" xr:uid="{00000000-0005-0000-0000-00008D6F0000}"/>
    <cellStyle name="Normal 2 7 2 4 3 2 4 2" xfId="26885" xr:uid="{00000000-0005-0000-0000-00008E6F0000}"/>
    <cellStyle name="Normal 2 7 2 4 3 2 5" xfId="18739" xr:uid="{00000000-0005-0000-0000-00008F6F0000}"/>
    <cellStyle name="Normal 2 7 2 4 3 3" xfId="3735" xr:uid="{00000000-0005-0000-0000-0000906F0000}"/>
    <cellStyle name="Normal 2 7 2 4 3 3 2" xfId="11881" xr:uid="{00000000-0005-0000-0000-0000916F0000}"/>
    <cellStyle name="Normal 2 7 2 4 3 3 2 2" xfId="28177" xr:uid="{00000000-0005-0000-0000-0000926F0000}"/>
    <cellStyle name="Normal 2 7 2 4 3 3 3" xfId="20031" xr:uid="{00000000-0005-0000-0000-0000936F0000}"/>
    <cellStyle name="Normal 2 7 2 4 3 4" xfId="6332" xr:uid="{00000000-0005-0000-0000-0000946F0000}"/>
    <cellStyle name="Normal 2 7 2 4 3 4 2" xfId="14478" xr:uid="{00000000-0005-0000-0000-0000956F0000}"/>
    <cellStyle name="Normal 2 7 2 4 3 4 2 2" xfId="30774" xr:uid="{00000000-0005-0000-0000-0000966F0000}"/>
    <cellStyle name="Normal 2 7 2 4 3 4 3" xfId="22628" xr:uid="{00000000-0005-0000-0000-0000976F0000}"/>
    <cellStyle name="Normal 2 7 2 4 3 5" xfId="9179" xr:uid="{00000000-0005-0000-0000-0000986F0000}"/>
    <cellStyle name="Normal 2 7 2 4 3 5 2" xfId="25475" xr:uid="{00000000-0005-0000-0000-0000996F0000}"/>
    <cellStyle name="Normal 2 7 2 4 3 6" xfId="17329" xr:uid="{00000000-0005-0000-0000-00009A6F0000}"/>
    <cellStyle name="Normal 2 7 2 4 4" xfId="1738" xr:uid="{00000000-0005-0000-0000-00009B6F0000}"/>
    <cellStyle name="Normal 2 7 2 4 4 2" xfId="4344" xr:uid="{00000000-0005-0000-0000-00009C6F0000}"/>
    <cellStyle name="Normal 2 7 2 4 4 2 2" xfId="12490" xr:uid="{00000000-0005-0000-0000-00009D6F0000}"/>
    <cellStyle name="Normal 2 7 2 4 4 2 2 2" xfId="28786" xr:uid="{00000000-0005-0000-0000-00009E6F0000}"/>
    <cellStyle name="Normal 2 7 2 4 4 2 3" xfId="20640" xr:uid="{00000000-0005-0000-0000-00009F6F0000}"/>
    <cellStyle name="Normal 2 7 2 4 4 3" xfId="7037" xr:uid="{00000000-0005-0000-0000-0000A06F0000}"/>
    <cellStyle name="Normal 2 7 2 4 4 3 2" xfId="15183" xr:uid="{00000000-0005-0000-0000-0000A16F0000}"/>
    <cellStyle name="Normal 2 7 2 4 4 3 2 2" xfId="31479" xr:uid="{00000000-0005-0000-0000-0000A26F0000}"/>
    <cellStyle name="Normal 2 7 2 4 4 3 3" xfId="23333" xr:uid="{00000000-0005-0000-0000-0000A36F0000}"/>
    <cellStyle name="Normal 2 7 2 4 4 4" xfId="9884" xr:uid="{00000000-0005-0000-0000-0000A46F0000}"/>
    <cellStyle name="Normal 2 7 2 4 4 4 2" xfId="26180" xr:uid="{00000000-0005-0000-0000-0000A56F0000}"/>
    <cellStyle name="Normal 2 7 2 4 4 5" xfId="18034" xr:uid="{00000000-0005-0000-0000-0000A66F0000}"/>
    <cellStyle name="Normal 2 7 2 4 5" xfId="3126" xr:uid="{00000000-0005-0000-0000-0000A76F0000}"/>
    <cellStyle name="Normal 2 7 2 4 5 2" xfId="11272" xr:uid="{00000000-0005-0000-0000-0000A86F0000}"/>
    <cellStyle name="Normal 2 7 2 4 5 2 2" xfId="27568" xr:uid="{00000000-0005-0000-0000-0000A96F0000}"/>
    <cellStyle name="Normal 2 7 2 4 5 3" xfId="19422" xr:uid="{00000000-0005-0000-0000-0000AA6F0000}"/>
    <cellStyle name="Normal 2 7 2 4 6" xfId="5627" xr:uid="{00000000-0005-0000-0000-0000AB6F0000}"/>
    <cellStyle name="Normal 2 7 2 4 6 2" xfId="13773" xr:uid="{00000000-0005-0000-0000-0000AC6F0000}"/>
    <cellStyle name="Normal 2 7 2 4 6 2 2" xfId="30069" xr:uid="{00000000-0005-0000-0000-0000AD6F0000}"/>
    <cellStyle name="Normal 2 7 2 4 6 3" xfId="21923" xr:uid="{00000000-0005-0000-0000-0000AE6F0000}"/>
    <cellStyle name="Normal 2 7 2 4 7" xfId="8474" xr:uid="{00000000-0005-0000-0000-0000AF6F0000}"/>
    <cellStyle name="Normal 2 7 2 4 7 2" xfId="24770" xr:uid="{00000000-0005-0000-0000-0000B06F0000}"/>
    <cellStyle name="Normal 2 7 2 4 8" xfId="16624" xr:uid="{00000000-0005-0000-0000-0000B16F0000}"/>
    <cellStyle name="Normal 2 7 2 5" xfId="417" xr:uid="{00000000-0005-0000-0000-0000B26F0000}"/>
    <cellStyle name="Normal 2 7 2 5 2" xfId="1123" xr:uid="{00000000-0005-0000-0000-0000B36F0000}"/>
    <cellStyle name="Normal 2 7 2 5 2 2" xfId="2533" xr:uid="{00000000-0005-0000-0000-0000B46F0000}"/>
    <cellStyle name="Normal 2 7 2 5 2 2 2" xfId="5027" xr:uid="{00000000-0005-0000-0000-0000B56F0000}"/>
    <cellStyle name="Normal 2 7 2 5 2 2 2 2" xfId="13173" xr:uid="{00000000-0005-0000-0000-0000B66F0000}"/>
    <cellStyle name="Normal 2 7 2 5 2 2 2 2 2" xfId="29469" xr:uid="{00000000-0005-0000-0000-0000B76F0000}"/>
    <cellStyle name="Normal 2 7 2 5 2 2 2 3" xfId="21323" xr:uid="{00000000-0005-0000-0000-0000B86F0000}"/>
    <cellStyle name="Normal 2 7 2 5 2 2 3" xfId="7832" xr:uid="{00000000-0005-0000-0000-0000B96F0000}"/>
    <cellStyle name="Normal 2 7 2 5 2 2 3 2" xfId="15978" xr:uid="{00000000-0005-0000-0000-0000BA6F0000}"/>
    <cellStyle name="Normal 2 7 2 5 2 2 3 2 2" xfId="32274" xr:uid="{00000000-0005-0000-0000-0000BB6F0000}"/>
    <cellStyle name="Normal 2 7 2 5 2 2 3 3" xfId="24128" xr:uid="{00000000-0005-0000-0000-0000BC6F0000}"/>
    <cellStyle name="Normal 2 7 2 5 2 2 4" xfId="10679" xr:uid="{00000000-0005-0000-0000-0000BD6F0000}"/>
    <cellStyle name="Normal 2 7 2 5 2 2 4 2" xfId="26975" xr:uid="{00000000-0005-0000-0000-0000BE6F0000}"/>
    <cellStyle name="Normal 2 7 2 5 2 2 5" xfId="18829" xr:uid="{00000000-0005-0000-0000-0000BF6F0000}"/>
    <cellStyle name="Normal 2 7 2 5 2 3" xfId="3809" xr:uid="{00000000-0005-0000-0000-0000C06F0000}"/>
    <cellStyle name="Normal 2 7 2 5 2 3 2" xfId="11955" xr:uid="{00000000-0005-0000-0000-0000C16F0000}"/>
    <cellStyle name="Normal 2 7 2 5 2 3 2 2" xfId="28251" xr:uid="{00000000-0005-0000-0000-0000C26F0000}"/>
    <cellStyle name="Normal 2 7 2 5 2 3 3" xfId="20105" xr:uid="{00000000-0005-0000-0000-0000C36F0000}"/>
    <cellStyle name="Normal 2 7 2 5 2 4" xfId="6422" xr:uid="{00000000-0005-0000-0000-0000C46F0000}"/>
    <cellStyle name="Normal 2 7 2 5 2 4 2" xfId="14568" xr:uid="{00000000-0005-0000-0000-0000C56F0000}"/>
    <cellStyle name="Normal 2 7 2 5 2 4 2 2" xfId="30864" xr:uid="{00000000-0005-0000-0000-0000C66F0000}"/>
    <cellStyle name="Normal 2 7 2 5 2 4 3" xfId="22718" xr:uid="{00000000-0005-0000-0000-0000C76F0000}"/>
    <cellStyle name="Normal 2 7 2 5 2 5" xfId="9269" xr:uid="{00000000-0005-0000-0000-0000C86F0000}"/>
    <cellStyle name="Normal 2 7 2 5 2 5 2" xfId="25565" xr:uid="{00000000-0005-0000-0000-0000C96F0000}"/>
    <cellStyle name="Normal 2 7 2 5 2 6" xfId="17419" xr:uid="{00000000-0005-0000-0000-0000CA6F0000}"/>
    <cellStyle name="Normal 2 7 2 5 3" xfId="1828" xr:uid="{00000000-0005-0000-0000-0000CB6F0000}"/>
    <cellStyle name="Normal 2 7 2 5 3 2" xfId="4418" xr:uid="{00000000-0005-0000-0000-0000CC6F0000}"/>
    <cellStyle name="Normal 2 7 2 5 3 2 2" xfId="12564" xr:uid="{00000000-0005-0000-0000-0000CD6F0000}"/>
    <cellStyle name="Normal 2 7 2 5 3 2 2 2" xfId="28860" xr:uid="{00000000-0005-0000-0000-0000CE6F0000}"/>
    <cellStyle name="Normal 2 7 2 5 3 2 3" xfId="20714" xr:uid="{00000000-0005-0000-0000-0000CF6F0000}"/>
    <cellStyle name="Normal 2 7 2 5 3 3" xfId="7127" xr:uid="{00000000-0005-0000-0000-0000D06F0000}"/>
    <cellStyle name="Normal 2 7 2 5 3 3 2" xfId="15273" xr:uid="{00000000-0005-0000-0000-0000D16F0000}"/>
    <cellStyle name="Normal 2 7 2 5 3 3 2 2" xfId="31569" xr:uid="{00000000-0005-0000-0000-0000D26F0000}"/>
    <cellStyle name="Normal 2 7 2 5 3 3 3" xfId="23423" xr:uid="{00000000-0005-0000-0000-0000D36F0000}"/>
    <cellStyle name="Normal 2 7 2 5 3 4" xfId="9974" xr:uid="{00000000-0005-0000-0000-0000D46F0000}"/>
    <cellStyle name="Normal 2 7 2 5 3 4 2" xfId="26270" xr:uid="{00000000-0005-0000-0000-0000D56F0000}"/>
    <cellStyle name="Normal 2 7 2 5 3 5" xfId="18124" xr:uid="{00000000-0005-0000-0000-0000D66F0000}"/>
    <cellStyle name="Normal 2 7 2 5 4" xfId="3200" xr:uid="{00000000-0005-0000-0000-0000D76F0000}"/>
    <cellStyle name="Normal 2 7 2 5 4 2" xfId="11346" xr:uid="{00000000-0005-0000-0000-0000D86F0000}"/>
    <cellStyle name="Normal 2 7 2 5 4 2 2" xfId="27642" xr:uid="{00000000-0005-0000-0000-0000D96F0000}"/>
    <cellStyle name="Normal 2 7 2 5 4 3" xfId="19496" xr:uid="{00000000-0005-0000-0000-0000DA6F0000}"/>
    <cellStyle name="Normal 2 7 2 5 5" xfId="5717" xr:uid="{00000000-0005-0000-0000-0000DB6F0000}"/>
    <cellStyle name="Normal 2 7 2 5 5 2" xfId="13863" xr:uid="{00000000-0005-0000-0000-0000DC6F0000}"/>
    <cellStyle name="Normal 2 7 2 5 5 2 2" xfId="30159" xr:uid="{00000000-0005-0000-0000-0000DD6F0000}"/>
    <cellStyle name="Normal 2 7 2 5 5 3" xfId="22013" xr:uid="{00000000-0005-0000-0000-0000DE6F0000}"/>
    <cellStyle name="Normal 2 7 2 5 6" xfId="8564" xr:uid="{00000000-0005-0000-0000-0000DF6F0000}"/>
    <cellStyle name="Normal 2 7 2 5 6 2" xfId="24860" xr:uid="{00000000-0005-0000-0000-0000E06F0000}"/>
    <cellStyle name="Normal 2 7 2 5 7" xfId="16714" xr:uid="{00000000-0005-0000-0000-0000E16F0000}"/>
    <cellStyle name="Normal 2 7 2 6" xfId="779" xr:uid="{00000000-0005-0000-0000-0000E26F0000}"/>
    <cellStyle name="Normal 2 7 2 6 2" xfId="2189" xr:uid="{00000000-0005-0000-0000-0000E36F0000}"/>
    <cellStyle name="Normal 2 7 2 6 2 2" xfId="4731" xr:uid="{00000000-0005-0000-0000-0000E46F0000}"/>
    <cellStyle name="Normal 2 7 2 6 2 2 2" xfId="12877" xr:uid="{00000000-0005-0000-0000-0000E56F0000}"/>
    <cellStyle name="Normal 2 7 2 6 2 2 2 2" xfId="29173" xr:uid="{00000000-0005-0000-0000-0000E66F0000}"/>
    <cellStyle name="Normal 2 7 2 6 2 2 3" xfId="21027" xr:uid="{00000000-0005-0000-0000-0000E76F0000}"/>
    <cellStyle name="Normal 2 7 2 6 2 3" xfId="7488" xr:uid="{00000000-0005-0000-0000-0000E86F0000}"/>
    <cellStyle name="Normal 2 7 2 6 2 3 2" xfId="15634" xr:uid="{00000000-0005-0000-0000-0000E96F0000}"/>
    <cellStyle name="Normal 2 7 2 6 2 3 2 2" xfId="31930" xr:uid="{00000000-0005-0000-0000-0000EA6F0000}"/>
    <cellStyle name="Normal 2 7 2 6 2 3 3" xfId="23784" xr:uid="{00000000-0005-0000-0000-0000EB6F0000}"/>
    <cellStyle name="Normal 2 7 2 6 2 4" xfId="10335" xr:uid="{00000000-0005-0000-0000-0000EC6F0000}"/>
    <cellStyle name="Normal 2 7 2 6 2 4 2" xfId="26631" xr:uid="{00000000-0005-0000-0000-0000ED6F0000}"/>
    <cellStyle name="Normal 2 7 2 6 2 5" xfId="18485" xr:uid="{00000000-0005-0000-0000-0000EE6F0000}"/>
    <cellStyle name="Normal 2 7 2 6 3" xfId="3513" xr:uid="{00000000-0005-0000-0000-0000EF6F0000}"/>
    <cellStyle name="Normal 2 7 2 6 3 2" xfId="11659" xr:uid="{00000000-0005-0000-0000-0000F06F0000}"/>
    <cellStyle name="Normal 2 7 2 6 3 2 2" xfId="27955" xr:uid="{00000000-0005-0000-0000-0000F16F0000}"/>
    <cellStyle name="Normal 2 7 2 6 3 3" xfId="19809" xr:uid="{00000000-0005-0000-0000-0000F26F0000}"/>
    <cellStyle name="Normal 2 7 2 6 4" xfId="6078" xr:uid="{00000000-0005-0000-0000-0000F36F0000}"/>
    <cellStyle name="Normal 2 7 2 6 4 2" xfId="14224" xr:uid="{00000000-0005-0000-0000-0000F46F0000}"/>
    <cellStyle name="Normal 2 7 2 6 4 2 2" xfId="30520" xr:uid="{00000000-0005-0000-0000-0000F56F0000}"/>
    <cellStyle name="Normal 2 7 2 6 4 3" xfId="22374" xr:uid="{00000000-0005-0000-0000-0000F66F0000}"/>
    <cellStyle name="Normal 2 7 2 6 5" xfId="8925" xr:uid="{00000000-0005-0000-0000-0000F76F0000}"/>
    <cellStyle name="Normal 2 7 2 6 5 2" xfId="25221" xr:uid="{00000000-0005-0000-0000-0000F86F0000}"/>
    <cellStyle name="Normal 2 7 2 6 6" xfId="17075" xr:uid="{00000000-0005-0000-0000-0000F96F0000}"/>
    <cellStyle name="Normal 2 7 2 7" xfId="1484" xr:uid="{00000000-0005-0000-0000-0000FA6F0000}"/>
    <cellStyle name="Normal 2 7 2 7 2" xfId="4122" xr:uid="{00000000-0005-0000-0000-0000FB6F0000}"/>
    <cellStyle name="Normal 2 7 2 7 2 2" xfId="12268" xr:uid="{00000000-0005-0000-0000-0000FC6F0000}"/>
    <cellStyle name="Normal 2 7 2 7 2 2 2" xfId="28564" xr:uid="{00000000-0005-0000-0000-0000FD6F0000}"/>
    <cellStyle name="Normal 2 7 2 7 2 3" xfId="20418" xr:uid="{00000000-0005-0000-0000-0000FE6F0000}"/>
    <cellStyle name="Normal 2 7 2 7 3" xfId="6783" xr:uid="{00000000-0005-0000-0000-0000FF6F0000}"/>
    <cellStyle name="Normal 2 7 2 7 3 2" xfId="14929" xr:uid="{00000000-0005-0000-0000-000000700000}"/>
    <cellStyle name="Normal 2 7 2 7 3 2 2" xfId="31225" xr:uid="{00000000-0005-0000-0000-000001700000}"/>
    <cellStyle name="Normal 2 7 2 7 3 3" xfId="23079" xr:uid="{00000000-0005-0000-0000-000002700000}"/>
    <cellStyle name="Normal 2 7 2 7 4" xfId="9630" xr:uid="{00000000-0005-0000-0000-000003700000}"/>
    <cellStyle name="Normal 2 7 2 7 4 2" xfId="25926" xr:uid="{00000000-0005-0000-0000-000004700000}"/>
    <cellStyle name="Normal 2 7 2 7 5" xfId="17780" xr:uid="{00000000-0005-0000-0000-000005700000}"/>
    <cellStyle name="Normal 2 7 2 8" xfId="2904" xr:uid="{00000000-0005-0000-0000-000006700000}"/>
    <cellStyle name="Normal 2 7 2 8 2" xfId="11050" xr:uid="{00000000-0005-0000-0000-000007700000}"/>
    <cellStyle name="Normal 2 7 2 8 2 2" xfId="27346" xr:uid="{00000000-0005-0000-0000-000008700000}"/>
    <cellStyle name="Normal 2 7 2 8 3" xfId="19200" xr:uid="{00000000-0005-0000-0000-000009700000}"/>
    <cellStyle name="Normal 2 7 2 9" xfId="5373" xr:uid="{00000000-0005-0000-0000-00000A700000}"/>
    <cellStyle name="Normal 2 7 2 9 2" xfId="13519" xr:uid="{00000000-0005-0000-0000-00000B700000}"/>
    <cellStyle name="Normal 2 7 2 9 2 2" xfId="29815" xr:uid="{00000000-0005-0000-0000-00000C700000}"/>
    <cellStyle name="Normal 2 7 2 9 3" xfId="21669" xr:uid="{00000000-0005-0000-0000-00000D700000}"/>
    <cellStyle name="Normal 2 7 3" xfId="119" xr:uid="{00000000-0005-0000-0000-00000E700000}"/>
    <cellStyle name="Normal 2 7 3 2" xfId="463" xr:uid="{00000000-0005-0000-0000-00000F700000}"/>
    <cellStyle name="Normal 2 7 3 2 2" xfId="1169" xr:uid="{00000000-0005-0000-0000-000010700000}"/>
    <cellStyle name="Normal 2 7 3 2 2 2" xfId="2579" xr:uid="{00000000-0005-0000-0000-000011700000}"/>
    <cellStyle name="Normal 2 7 3 2 2 2 2" xfId="5065" xr:uid="{00000000-0005-0000-0000-000012700000}"/>
    <cellStyle name="Normal 2 7 3 2 2 2 2 2" xfId="13211" xr:uid="{00000000-0005-0000-0000-000013700000}"/>
    <cellStyle name="Normal 2 7 3 2 2 2 2 2 2" xfId="29507" xr:uid="{00000000-0005-0000-0000-000014700000}"/>
    <cellStyle name="Normal 2 7 3 2 2 2 2 3" xfId="21361" xr:uid="{00000000-0005-0000-0000-000015700000}"/>
    <cellStyle name="Normal 2 7 3 2 2 2 3" xfId="7878" xr:uid="{00000000-0005-0000-0000-000016700000}"/>
    <cellStyle name="Normal 2 7 3 2 2 2 3 2" xfId="16024" xr:uid="{00000000-0005-0000-0000-000017700000}"/>
    <cellStyle name="Normal 2 7 3 2 2 2 3 2 2" xfId="32320" xr:uid="{00000000-0005-0000-0000-000018700000}"/>
    <cellStyle name="Normal 2 7 3 2 2 2 3 3" xfId="24174" xr:uid="{00000000-0005-0000-0000-000019700000}"/>
    <cellStyle name="Normal 2 7 3 2 2 2 4" xfId="10725" xr:uid="{00000000-0005-0000-0000-00001A700000}"/>
    <cellStyle name="Normal 2 7 3 2 2 2 4 2" xfId="27021" xr:uid="{00000000-0005-0000-0000-00001B700000}"/>
    <cellStyle name="Normal 2 7 3 2 2 2 5" xfId="18875" xr:uid="{00000000-0005-0000-0000-00001C700000}"/>
    <cellStyle name="Normal 2 7 3 2 2 3" xfId="3847" xr:uid="{00000000-0005-0000-0000-00001D700000}"/>
    <cellStyle name="Normal 2 7 3 2 2 3 2" xfId="11993" xr:uid="{00000000-0005-0000-0000-00001E700000}"/>
    <cellStyle name="Normal 2 7 3 2 2 3 2 2" xfId="28289" xr:uid="{00000000-0005-0000-0000-00001F700000}"/>
    <cellStyle name="Normal 2 7 3 2 2 3 3" xfId="20143" xr:uid="{00000000-0005-0000-0000-000020700000}"/>
    <cellStyle name="Normal 2 7 3 2 2 4" xfId="6468" xr:uid="{00000000-0005-0000-0000-000021700000}"/>
    <cellStyle name="Normal 2 7 3 2 2 4 2" xfId="14614" xr:uid="{00000000-0005-0000-0000-000022700000}"/>
    <cellStyle name="Normal 2 7 3 2 2 4 2 2" xfId="30910" xr:uid="{00000000-0005-0000-0000-000023700000}"/>
    <cellStyle name="Normal 2 7 3 2 2 4 3" xfId="22764" xr:uid="{00000000-0005-0000-0000-000024700000}"/>
    <cellStyle name="Normal 2 7 3 2 2 5" xfId="9315" xr:uid="{00000000-0005-0000-0000-000025700000}"/>
    <cellStyle name="Normal 2 7 3 2 2 5 2" xfId="25611" xr:uid="{00000000-0005-0000-0000-000026700000}"/>
    <cellStyle name="Normal 2 7 3 2 2 6" xfId="17465" xr:uid="{00000000-0005-0000-0000-000027700000}"/>
    <cellStyle name="Normal 2 7 3 2 3" xfId="1874" xr:uid="{00000000-0005-0000-0000-000028700000}"/>
    <cellStyle name="Normal 2 7 3 2 3 2" xfId="4456" xr:uid="{00000000-0005-0000-0000-000029700000}"/>
    <cellStyle name="Normal 2 7 3 2 3 2 2" xfId="12602" xr:uid="{00000000-0005-0000-0000-00002A700000}"/>
    <cellStyle name="Normal 2 7 3 2 3 2 2 2" xfId="28898" xr:uid="{00000000-0005-0000-0000-00002B700000}"/>
    <cellStyle name="Normal 2 7 3 2 3 2 3" xfId="20752" xr:uid="{00000000-0005-0000-0000-00002C700000}"/>
    <cellStyle name="Normal 2 7 3 2 3 3" xfId="7173" xr:uid="{00000000-0005-0000-0000-00002D700000}"/>
    <cellStyle name="Normal 2 7 3 2 3 3 2" xfId="15319" xr:uid="{00000000-0005-0000-0000-00002E700000}"/>
    <cellStyle name="Normal 2 7 3 2 3 3 2 2" xfId="31615" xr:uid="{00000000-0005-0000-0000-00002F700000}"/>
    <cellStyle name="Normal 2 7 3 2 3 3 3" xfId="23469" xr:uid="{00000000-0005-0000-0000-000030700000}"/>
    <cellStyle name="Normal 2 7 3 2 3 4" xfId="10020" xr:uid="{00000000-0005-0000-0000-000031700000}"/>
    <cellStyle name="Normal 2 7 3 2 3 4 2" xfId="26316" xr:uid="{00000000-0005-0000-0000-000032700000}"/>
    <cellStyle name="Normal 2 7 3 2 3 5" xfId="18170" xr:uid="{00000000-0005-0000-0000-000033700000}"/>
    <cellStyle name="Normal 2 7 3 2 4" xfId="3238" xr:uid="{00000000-0005-0000-0000-000034700000}"/>
    <cellStyle name="Normal 2 7 3 2 4 2" xfId="11384" xr:uid="{00000000-0005-0000-0000-000035700000}"/>
    <cellStyle name="Normal 2 7 3 2 4 2 2" xfId="27680" xr:uid="{00000000-0005-0000-0000-000036700000}"/>
    <cellStyle name="Normal 2 7 3 2 4 3" xfId="19534" xr:uid="{00000000-0005-0000-0000-000037700000}"/>
    <cellStyle name="Normal 2 7 3 2 5" xfId="5763" xr:uid="{00000000-0005-0000-0000-000038700000}"/>
    <cellStyle name="Normal 2 7 3 2 5 2" xfId="13909" xr:uid="{00000000-0005-0000-0000-000039700000}"/>
    <cellStyle name="Normal 2 7 3 2 5 2 2" xfId="30205" xr:uid="{00000000-0005-0000-0000-00003A700000}"/>
    <cellStyle name="Normal 2 7 3 2 5 3" xfId="22059" xr:uid="{00000000-0005-0000-0000-00003B700000}"/>
    <cellStyle name="Normal 2 7 3 2 6" xfId="8610" xr:uid="{00000000-0005-0000-0000-00003C700000}"/>
    <cellStyle name="Normal 2 7 3 2 6 2" xfId="24906" xr:uid="{00000000-0005-0000-0000-00003D700000}"/>
    <cellStyle name="Normal 2 7 3 2 7" xfId="16760" xr:uid="{00000000-0005-0000-0000-00003E700000}"/>
    <cellStyle name="Normal 2 7 3 3" xfId="825" xr:uid="{00000000-0005-0000-0000-00003F700000}"/>
    <cellStyle name="Normal 2 7 3 3 2" xfId="2235" xr:uid="{00000000-0005-0000-0000-000040700000}"/>
    <cellStyle name="Normal 2 7 3 3 2 2" xfId="4769" xr:uid="{00000000-0005-0000-0000-000041700000}"/>
    <cellStyle name="Normal 2 7 3 3 2 2 2" xfId="12915" xr:uid="{00000000-0005-0000-0000-000042700000}"/>
    <cellStyle name="Normal 2 7 3 3 2 2 2 2" xfId="29211" xr:uid="{00000000-0005-0000-0000-000043700000}"/>
    <cellStyle name="Normal 2 7 3 3 2 2 3" xfId="21065" xr:uid="{00000000-0005-0000-0000-000044700000}"/>
    <cellStyle name="Normal 2 7 3 3 2 3" xfId="7534" xr:uid="{00000000-0005-0000-0000-000045700000}"/>
    <cellStyle name="Normal 2 7 3 3 2 3 2" xfId="15680" xr:uid="{00000000-0005-0000-0000-000046700000}"/>
    <cellStyle name="Normal 2 7 3 3 2 3 2 2" xfId="31976" xr:uid="{00000000-0005-0000-0000-000047700000}"/>
    <cellStyle name="Normal 2 7 3 3 2 3 3" xfId="23830" xr:uid="{00000000-0005-0000-0000-000048700000}"/>
    <cellStyle name="Normal 2 7 3 3 2 4" xfId="10381" xr:uid="{00000000-0005-0000-0000-000049700000}"/>
    <cellStyle name="Normal 2 7 3 3 2 4 2" xfId="26677" xr:uid="{00000000-0005-0000-0000-00004A700000}"/>
    <cellStyle name="Normal 2 7 3 3 2 5" xfId="18531" xr:uid="{00000000-0005-0000-0000-00004B700000}"/>
    <cellStyle name="Normal 2 7 3 3 3" xfId="3551" xr:uid="{00000000-0005-0000-0000-00004C700000}"/>
    <cellStyle name="Normal 2 7 3 3 3 2" xfId="11697" xr:uid="{00000000-0005-0000-0000-00004D700000}"/>
    <cellStyle name="Normal 2 7 3 3 3 2 2" xfId="27993" xr:uid="{00000000-0005-0000-0000-00004E700000}"/>
    <cellStyle name="Normal 2 7 3 3 3 3" xfId="19847" xr:uid="{00000000-0005-0000-0000-00004F700000}"/>
    <cellStyle name="Normal 2 7 3 3 4" xfId="6124" xr:uid="{00000000-0005-0000-0000-000050700000}"/>
    <cellStyle name="Normal 2 7 3 3 4 2" xfId="14270" xr:uid="{00000000-0005-0000-0000-000051700000}"/>
    <cellStyle name="Normal 2 7 3 3 4 2 2" xfId="30566" xr:uid="{00000000-0005-0000-0000-000052700000}"/>
    <cellStyle name="Normal 2 7 3 3 4 3" xfId="22420" xr:uid="{00000000-0005-0000-0000-000053700000}"/>
    <cellStyle name="Normal 2 7 3 3 5" xfId="8971" xr:uid="{00000000-0005-0000-0000-000054700000}"/>
    <cellStyle name="Normal 2 7 3 3 5 2" xfId="25267" xr:uid="{00000000-0005-0000-0000-000055700000}"/>
    <cellStyle name="Normal 2 7 3 3 6" xfId="17121" xr:uid="{00000000-0005-0000-0000-000056700000}"/>
    <cellStyle name="Normal 2 7 3 4" xfId="1530" xr:uid="{00000000-0005-0000-0000-000057700000}"/>
    <cellStyle name="Normal 2 7 3 4 2" xfId="4160" xr:uid="{00000000-0005-0000-0000-000058700000}"/>
    <cellStyle name="Normal 2 7 3 4 2 2" xfId="12306" xr:uid="{00000000-0005-0000-0000-000059700000}"/>
    <cellStyle name="Normal 2 7 3 4 2 2 2" xfId="28602" xr:uid="{00000000-0005-0000-0000-00005A700000}"/>
    <cellStyle name="Normal 2 7 3 4 2 3" xfId="20456" xr:uid="{00000000-0005-0000-0000-00005B700000}"/>
    <cellStyle name="Normal 2 7 3 4 3" xfId="6829" xr:uid="{00000000-0005-0000-0000-00005C700000}"/>
    <cellStyle name="Normal 2 7 3 4 3 2" xfId="14975" xr:uid="{00000000-0005-0000-0000-00005D700000}"/>
    <cellStyle name="Normal 2 7 3 4 3 2 2" xfId="31271" xr:uid="{00000000-0005-0000-0000-00005E700000}"/>
    <cellStyle name="Normal 2 7 3 4 3 3" xfId="23125" xr:uid="{00000000-0005-0000-0000-00005F700000}"/>
    <cellStyle name="Normal 2 7 3 4 4" xfId="9676" xr:uid="{00000000-0005-0000-0000-000060700000}"/>
    <cellStyle name="Normal 2 7 3 4 4 2" xfId="25972" xr:uid="{00000000-0005-0000-0000-000061700000}"/>
    <cellStyle name="Normal 2 7 3 4 5" xfId="17826" xr:uid="{00000000-0005-0000-0000-000062700000}"/>
    <cellStyle name="Normal 2 7 3 5" xfId="2942" xr:uid="{00000000-0005-0000-0000-000063700000}"/>
    <cellStyle name="Normal 2 7 3 5 2" xfId="11088" xr:uid="{00000000-0005-0000-0000-000064700000}"/>
    <cellStyle name="Normal 2 7 3 5 2 2" xfId="27384" xr:uid="{00000000-0005-0000-0000-000065700000}"/>
    <cellStyle name="Normal 2 7 3 5 3" xfId="19238" xr:uid="{00000000-0005-0000-0000-000066700000}"/>
    <cellStyle name="Normal 2 7 3 6" xfId="5419" xr:uid="{00000000-0005-0000-0000-000067700000}"/>
    <cellStyle name="Normal 2 7 3 6 2" xfId="13565" xr:uid="{00000000-0005-0000-0000-000068700000}"/>
    <cellStyle name="Normal 2 7 3 6 2 2" xfId="29861" xr:uid="{00000000-0005-0000-0000-000069700000}"/>
    <cellStyle name="Normal 2 7 3 6 3" xfId="21715" xr:uid="{00000000-0005-0000-0000-00006A700000}"/>
    <cellStyle name="Normal 2 7 3 7" xfId="8266" xr:uid="{00000000-0005-0000-0000-00006B700000}"/>
    <cellStyle name="Normal 2 7 3 7 2" xfId="24562" xr:uid="{00000000-0005-0000-0000-00006C700000}"/>
    <cellStyle name="Normal 2 7 3 8" xfId="16416" xr:uid="{00000000-0005-0000-0000-00006D700000}"/>
    <cellStyle name="Normal 2 7 4" xfId="205" xr:uid="{00000000-0005-0000-0000-00006E700000}"/>
    <cellStyle name="Normal 2 7 4 2" xfId="549" xr:uid="{00000000-0005-0000-0000-00006F700000}"/>
    <cellStyle name="Normal 2 7 4 2 2" xfId="1255" xr:uid="{00000000-0005-0000-0000-000070700000}"/>
    <cellStyle name="Normal 2 7 4 2 2 2" xfId="2665" xr:uid="{00000000-0005-0000-0000-000071700000}"/>
    <cellStyle name="Normal 2 7 4 2 2 2 2" xfId="5139" xr:uid="{00000000-0005-0000-0000-000072700000}"/>
    <cellStyle name="Normal 2 7 4 2 2 2 2 2" xfId="13285" xr:uid="{00000000-0005-0000-0000-000073700000}"/>
    <cellStyle name="Normal 2 7 4 2 2 2 2 2 2" xfId="29581" xr:uid="{00000000-0005-0000-0000-000074700000}"/>
    <cellStyle name="Normal 2 7 4 2 2 2 2 3" xfId="21435" xr:uid="{00000000-0005-0000-0000-000075700000}"/>
    <cellStyle name="Normal 2 7 4 2 2 2 3" xfId="7964" xr:uid="{00000000-0005-0000-0000-000076700000}"/>
    <cellStyle name="Normal 2 7 4 2 2 2 3 2" xfId="16110" xr:uid="{00000000-0005-0000-0000-000077700000}"/>
    <cellStyle name="Normal 2 7 4 2 2 2 3 2 2" xfId="32406" xr:uid="{00000000-0005-0000-0000-000078700000}"/>
    <cellStyle name="Normal 2 7 4 2 2 2 3 3" xfId="24260" xr:uid="{00000000-0005-0000-0000-000079700000}"/>
    <cellStyle name="Normal 2 7 4 2 2 2 4" xfId="10811" xr:uid="{00000000-0005-0000-0000-00007A700000}"/>
    <cellStyle name="Normal 2 7 4 2 2 2 4 2" xfId="27107" xr:uid="{00000000-0005-0000-0000-00007B700000}"/>
    <cellStyle name="Normal 2 7 4 2 2 2 5" xfId="18961" xr:uid="{00000000-0005-0000-0000-00007C700000}"/>
    <cellStyle name="Normal 2 7 4 2 2 3" xfId="3921" xr:uid="{00000000-0005-0000-0000-00007D700000}"/>
    <cellStyle name="Normal 2 7 4 2 2 3 2" xfId="12067" xr:uid="{00000000-0005-0000-0000-00007E700000}"/>
    <cellStyle name="Normal 2 7 4 2 2 3 2 2" xfId="28363" xr:uid="{00000000-0005-0000-0000-00007F700000}"/>
    <cellStyle name="Normal 2 7 4 2 2 3 3" xfId="20217" xr:uid="{00000000-0005-0000-0000-000080700000}"/>
    <cellStyle name="Normal 2 7 4 2 2 4" xfId="6554" xr:uid="{00000000-0005-0000-0000-000081700000}"/>
    <cellStyle name="Normal 2 7 4 2 2 4 2" xfId="14700" xr:uid="{00000000-0005-0000-0000-000082700000}"/>
    <cellStyle name="Normal 2 7 4 2 2 4 2 2" xfId="30996" xr:uid="{00000000-0005-0000-0000-000083700000}"/>
    <cellStyle name="Normal 2 7 4 2 2 4 3" xfId="22850" xr:uid="{00000000-0005-0000-0000-000084700000}"/>
    <cellStyle name="Normal 2 7 4 2 2 5" xfId="9401" xr:uid="{00000000-0005-0000-0000-000085700000}"/>
    <cellStyle name="Normal 2 7 4 2 2 5 2" xfId="25697" xr:uid="{00000000-0005-0000-0000-000086700000}"/>
    <cellStyle name="Normal 2 7 4 2 2 6" xfId="17551" xr:uid="{00000000-0005-0000-0000-000087700000}"/>
    <cellStyle name="Normal 2 7 4 2 3" xfId="1960" xr:uid="{00000000-0005-0000-0000-000088700000}"/>
    <cellStyle name="Normal 2 7 4 2 3 2" xfId="4530" xr:uid="{00000000-0005-0000-0000-000089700000}"/>
    <cellStyle name="Normal 2 7 4 2 3 2 2" xfId="12676" xr:uid="{00000000-0005-0000-0000-00008A700000}"/>
    <cellStyle name="Normal 2 7 4 2 3 2 2 2" xfId="28972" xr:uid="{00000000-0005-0000-0000-00008B700000}"/>
    <cellStyle name="Normal 2 7 4 2 3 2 3" xfId="20826" xr:uid="{00000000-0005-0000-0000-00008C700000}"/>
    <cellStyle name="Normal 2 7 4 2 3 3" xfId="7259" xr:uid="{00000000-0005-0000-0000-00008D700000}"/>
    <cellStyle name="Normal 2 7 4 2 3 3 2" xfId="15405" xr:uid="{00000000-0005-0000-0000-00008E700000}"/>
    <cellStyle name="Normal 2 7 4 2 3 3 2 2" xfId="31701" xr:uid="{00000000-0005-0000-0000-00008F700000}"/>
    <cellStyle name="Normal 2 7 4 2 3 3 3" xfId="23555" xr:uid="{00000000-0005-0000-0000-000090700000}"/>
    <cellStyle name="Normal 2 7 4 2 3 4" xfId="10106" xr:uid="{00000000-0005-0000-0000-000091700000}"/>
    <cellStyle name="Normal 2 7 4 2 3 4 2" xfId="26402" xr:uid="{00000000-0005-0000-0000-000092700000}"/>
    <cellStyle name="Normal 2 7 4 2 3 5" xfId="18256" xr:uid="{00000000-0005-0000-0000-000093700000}"/>
    <cellStyle name="Normal 2 7 4 2 4" xfId="3312" xr:uid="{00000000-0005-0000-0000-000094700000}"/>
    <cellStyle name="Normal 2 7 4 2 4 2" xfId="11458" xr:uid="{00000000-0005-0000-0000-000095700000}"/>
    <cellStyle name="Normal 2 7 4 2 4 2 2" xfId="27754" xr:uid="{00000000-0005-0000-0000-000096700000}"/>
    <cellStyle name="Normal 2 7 4 2 4 3" xfId="19608" xr:uid="{00000000-0005-0000-0000-000097700000}"/>
    <cellStyle name="Normal 2 7 4 2 5" xfId="5849" xr:uid="{00000000-0005-0000-0000-000098700000}"/>
    <cellStyle name="Normal 2 7 4 2 5 2" xfId="13995" xr:uid="{00000000-0005-0000-0000-000099700000}"/>
    <cellStyle name="Normal 2 7 4 2 5 2 2" xfId="30291" xr:uid="{00000000-0005-0000-0000-00009A700000}"/>
    <cellStyle name="Normal 2 7 4 2 5 3" xfId="22145" xr:uid="{00000000-0005-0000-0000-00009B700000}"/>
    <cellStyle name="Normal 2 7 4 2 6" xfId="8696" xr:uid="{00000000-0005-0000-0000-00009C700000}"/>
    <cellStyle name="Normal 2 7 4 2 6 2" xfId="24992" xr:uid="{00000000-0005-0000-0000-00009D700000}"/>
    <cellStyle name="Normal 2 7 4 2 7" xfId="16846" xr:uid="{00000000-0005-0000-0000-00009E700000}"/>
    <cellStyle name="Normal 2 7 4 3" xfId="911" xr:uid="{00000000-0005-0000-0000-00009F700000}"/>
    <cellStyle name="Normal 2 7 4 3 2" xfId="2321" xr:uid="{00000000-0005-0000-0000-0000A0700000}"/>
    <cellStyle name="Normal 2 7 4 3 2 2" xfId="4843" xr:uid="{00000000-0005-0000-0000-0000A1700000}"/>
    <cellStyle name="Normal 2 7 4 3 2 2 2" xfId="12989" xr:uid="{00000000-0005-0000-0000-0000A2700000}"/>
    <cellStyle name="Normal 2 7 4 3 2 2 2 2" xfId="29285" xr:uid="{00000000-0005-0000-0000-0000A3700000}"/>
    <cellStyle name="Normal 2 7 4 3 2 2 3" xfId="21139" xr:uid="{00000000-0005-0000-0000-0000A4700000}"/>
    <cellStyle name="Normal 2 7 4 3 2 3" xfId="7620" xr:uid="{00000000-0005-0000-0000-0000A5700000}"/>
    <cellStyle name="Normal 2 7 4 3 2 3 2" xfId="15766" xr:uid="{00000000-0005-0000-0000-0000A6700000}"/>
    <cellStyle name="Normal 2 7 4 3 2 3 2 2" xfId="32062" xr:uid="{00000000-0005-0000-0000-0000A7700000}"/>
    <cellStyle name="Normal 2 7 4 3 2 3 3" xfId="23916" xr:uid="{00000000-0005-0000-0000-0000A8700000}"/>
    <cellStyle name="Normal 2 7 4 3 2 4" xfId="10467" xr:uid="{00000000-0005-0000-0000-0000A9700000}"/>
    <cellStyle name="Normal 2 7 4 3 2 4 2" xfId="26763" xr:uid="{00000000-0005-0000-0000-0000AA700000}"/>
    <cellStyle name="Normal 2 7 4 3 2 5" xfId="18617" xr:uid="{00000000-0005-0000-0000-0000AB700000}"/>
    <cellStyle name="Normal 2 7 4 3 3" xfId="3625" xr:uid="{00000000-0005-0000-0000-0000AC700000}"/>
    <cellStyle name="Normal 2 7 4 3 3 2" xfId="11771" xr:uid="{00000000-0005-0000-0000-0000AD700000}"/>
    <cellStyle name="Normal 2 7 4 3 3 2 2" xfId="28067" xr:uid="{00000000-0005-0000-0000-0000AE700000}"/>
    <cellStyle name="Normal 2 7 4 3 3 3" xfId="19921" xr:uid="{00000000-0005-0000-0000-0000AF700000}"/>
    <cellStyle name="Normal 2 7 4 3 4" xfId="6210" xr:uid="{00000000-0005-0000-0000-0000B0700000}"/>
    <cellStyle name="Normal 2 7 4 3 4 2" xfId="14356" xr:uid="{00000000-0005-0000-0000-0000B1700000}"/>
    <cellStyle name="Normal 2 7 4 3 4 2 2" xfId="30652" xr:uid="{00000000-0005-0000-0000-0000B2700000}"/>
    <cellStyle name="Normal 2 7 4 3 4 3" xfId="22506" xr:uid="{00000000-0005-0000-0000-0000B3700000}"/>
    <cellStyle name="Normal 2 7 4 3 5" xfId="9057" xr:uid="{00000000-0005-0000-0000-0000B4700000}"/>
    <cellStyle name="Normal 2 7 4 3 5 2" xfId="25353" xr:uid="{00000000-0005-0000-0000-0000B5700000}"/>
    <cellStyle name="Normal 2 7 4 3 6" xfId="17207" xr:uid="{00000000-0005-0000-0000-0000B6700000}"/>
    <cellStyle name="Normal 2 7 4 4" xfId="1616" xr:uid="{00000000-0005-0000-0000-0000B7700000}"/>
    <cellStyle name="Normal 2 7 4 4 2" xfId="4234" xr:uid="{00000000-0005-0000-0000-0000B8700000}"/>
    <cellStyle name="Normal 2 7 4 4 2 2" xfId="12380" xr:uid="{00000000-0005-0000-0000-0000B9700000}"/>
    <cellStyle name="Normal 2 7 4 4 2 2 2" xfId="28676" xr:uid="{00000000-0005-0000-0000-0000BA700000}"/>
    <cellStyle name="Normal 2 7 4 4 2 3" xfId="20530" xr:uid="{00000000-0005-0000-0000-0000BB700000}"/>
    <cellStyle name="Normal 2 7 4 4 3" xfId="6915" xr:uid="{00000000-0005-0000-0000-0000BC700000}"/>
    <cellStyle name="Normal 2 7 4 4 3 2" xfId="15061" xr:uid="{00000000-0005-0000-0000-0000BD700000}"/>
    <cellStyle name="Normal 2 7 4 4 3 2 2" xfId="31357" xr:uid="{00000000-0005-0000-0000-0000BE700000}"/>
    <cellStyle name="Normal 2 7 4 4 3 3" xfId="23211" xr:uid="{00000000-0005-0000-0000-0000BF700000}"/>
    <cellStyle name="Normal 2 7 4 4 4" xfId="9762" xr:uid="{00000000-0005-0000-0000-0000C0700000}"/>
    <cellStyle name="Normal 2 7 4 4 4 2" xfId="26058" xr:uid="{00000000-0005-0000-0000-0000C1700000}"/>
    <cellStyle name="Normal 2 7 4 4 5" xfId="17912" xr:uid="{00000000-0005-0000-0000-0000C2700000}"/>
    <cellStyle name="Normal 2 7 4 5" xfId="3016" xr:uid="{00000000-0005-0000-0000-0000C3700000}"/>
    <cellStyle name="Normal 2 7 4 5 2" xfId="11162" xr:uid="{00000000-0005-0000-0000-0000C4700000}"/>
    <cellStyle name="Normal 2 7 4 5 2 2" xfId="27458" xr:uid="{00000000-0005-0000-0000-0000C5700000}"/>
    <cellStyle name="Normal 2 7 4 5 3" xfId="19312" xr:uid="{00000000-0005-0000-0000-0000C6700000}"/>
    <cellStyle name="Normal 2 7 4 6" xfId="5505" xr:uid="{00000000-0005-0000-0000-0000C7700000}"/>
    <cellStyle name="Normal 2 7 4 6 2" xfId="13651" xr:uid="{00000000-0005-0000-0000-0000C8700000}"/>
    <cellStyle name="Normal 2 7 4 6 2 2" xfId="29947" xr:uid="{00000000-0005-0000-0000-0000C9700000}"/>
    <cellStyle name="Normal 2 7 4 6 3" xfId="21801" xr:uid="{00000000-0005-0000-0000-0000CA700000}"/>
    <cellStyle name="Normal 2 7 4 7" xfId="8352" xr:uid="{00000000-0005-0000-0000-0000CB700000}"/>
    <cellStyle name="Normal 2 7 4 7 2" xfId="24648" xr:uid="{00000000-0005-0000-0000-0000CC700000}"/>
    <cellStyle name="Normal 2 7 4 8" xfId="16502" xr:uid="{00000000-0005-0000-0000-0000CD700000}"/>
    <cellStyle name="Normal 2 7 5" xfId="283" xr:uid="{00000000-0005-0000-0000-0000CE700000}"/>
    <cellStyle name="Normal 2 7 5 2" xfId="627" xr:uid="{00000000-0005-0000-0000-0000CF700000}"/>
    <cellStyle name="Normal 2 7 5 2 2" xfId="1333" xr:uid="{00000000-0005-0000-0000-0000D0700000}"/>
    <cellStyle name="Normal 2 7 5 2 2 2" xfId="2743" xr:uid="{00000000-0005-0000-0000-0000D1700000}"/>
    <cellStyle name="Normal 2 7 5 2 2 2 2" xfId="5213" xr:uid="{00000000-0005-0000-0000-0000D2700000}"/>
    <cellStyle name="Normal 2 7 5 2 2 2 2 2" xfId="13359" xr:uid="{00000000-0005-0000-0000-0000D3700000}"/>
    <cellStyle name="Normal 2 7 5 2 2 2 2 2 2" xfId="29655" xr:uid="{00000000-0005-0000-0000-0000D4700000}"/>
    <cellStyle name="Normal 2 7 5 2 2 2 2 3" xfId="21509" xr:uid="{00000000-0005-0000-0000-0000D5700000}"/>
    <cellStyle name="Normal 2 7 5 2 2 2 3" xfId="8042" xr:uid="{00000000-0005-0000-0000-0000D6700000}"/>
    <cellStyle name="Normal 2 7 5 2 2 2 3 2" xfId="16188" xr:uid="{00000000-0005-0000-0000-0000D7700000}"/>
    <cellStyle name="Normal 2 7 5 2 2 2 3 2 2" xfId="32484" xr:uid="{00000000-0005-0000-0000-0000D8700000}"/>
    <cellStyle name="Normal 2 7 5 2 2 2 3 3" xfId="24338" xr:uid="{00000000-0005-0000-0000-0000D9700000}"/>
    <cellStyle name="Normal 2 7 5 2 2 2 4" xfId="10889" xr:uid="{00000000-0005-0000-0000-0000DA700000}"/>
    <cellStyle name="Normal 2 7 5 2 2 2 4 2" xfId="27185" xr:uid="{00000000-0005-0000-0000-0000DB700000}"/>
    <cellStyle name="Normal 2 7 5 2 2 2 5" xfId="19039" xr:uid="{00000000-0005-0000-0000-0000DC700000}"/>
    <cellStyle name="Normal 2 7 5 2 2 3" xfId="3995" xr:uid="{00000000-0005-0000-0000-0000DD700000}"/>
    <cellStyle name="Normal 2 7 5 2 2 3 2" xfId="12141" xr:uid="{00000000-0005-0000-0000-0000DE700000}"/>
    <cellStyle name="Normal 2 7 5 2 2 3 2 2" xfId="28437" xr:uid="{00000000-0005-0000-0000-0000DF700000}"/>
    <cellStyle name="Normal 2 7 5 2 2 3 3" xfId="20291" xr:uid="{00000000-0005-0000-0000-0000E0700000}"/>
    <cellStyle name="Normal 2 7 5 2 2 4" xfId="6632" xr:uid="{00000000-0005-0000-0000-0000E1700000}"/>
    <cellStyle name="Normal 2 7 5 2 2 4 2" xfId="14778" xr:uid="{00000000-0005-0000-0000-0000E2700000}"/>
    <cellStyle name="Normal 2 7 5 2 2 4 2 2" xfId="31074" xr:uid="{00000000-0005-0000-0000-0000E3700000}"/>
    <cellStyle name="Normal 2 7 5 2 2 4 3" xfId="22928" xr:uid="{00000000-0005-0000-0000-0000E4700000}"/>
    <cellStyle name="Normal 2 7 5 2 2 5" xfId="9479" xr:uid="{00000000-0005-0000-0000-0000E5700000}"/>
    <cellStyle name="Normal 2 7 5 2 2 5 2" xfId="25775" xr:uid="{00000000-0005-0000-0000-0000E6700000}"/>
    <cellStyle name="Normal 2 7 5 2 2 6" xfId="17629" xr:uid="{00000000-0005-0000-0000-0000E7700000}"/>
    <cellStyle name="Normal 2 7 5 2 3" xfId="2038" xr:uid="{00000000-0005-0000-0000-0000E8700000}"/>
    <cellStyle name="Normal 2 7 5 2 3 2" xfId="4604" xr:uid="{00000000-0005-0000-0000-0000E9700000}"/>
    <cellStyle name="Normal 2 7 5 2 3 2 2" xfId="12750" xr:uid="{00000000-0005-0000-0000-0000EA700000}"/>
    <cellStyle name="Normal 2 7 5 2 3 2 2 2" xfId="29046" xr:uid="{00000000-0005-0000-0000-0000EB700000}"/>
    <cellStyle name="Normal 2 7 5 2 3 2 3" xfId="20900" xr:uid="{00000000-0005-0000-0000-0000EC700000}"/>
    <cellStyle name="Normal 2 7 5 2 3 3" xfId="7337" xr:uid="{00000000-0005-0000-0000-0000ED700000}"/>
    <cellStyle name="Normal 2 7 5 2 3 3 2" xfId="15483" xr:uid="{00000000-0005-0000-0000-0000EE700000}"/>
    <cellStyle name="Normal 2 7 5 2 3 3 2 2" xfId="31779" xr:uid="{00000000-0005-0000-0000-0000EF700000}"/>
    <cellStyle name="Normal 2 7 5 2 3 3 3" xfId="23633" xr:uid="{00000000-0005-0000-0000-0000F0700000}"/>
    <cellStyle name="Normal 2 7 5 2 3 4" xfId="10184" xr:uid="{00000000-0005-0000-0000-0000F1700000}"/>
    <cellStyle name="Normal 2 7 5 2 3 4 2" xfId="26480" xr:uid="{00000000-0005-0000-0000-0000F2700000}"/>
    <cellStyle name="Normal 2 7 5 2 3 5" xfId="18334" xr:uid="{00000000-0005-0000-0000-0000F3700000}"/>
    <cellStyle name="Normal 2 7 5 2 4" xfId="3386" xr:uid="{00000000-0005-0000-0000-0000F4700000}"/>
    <cellStyle name="Normal 2 7 5 2 4 2" xfId="11532" xr:uid="{00000000-0005-0000-0000-0000F5700000}"/>
    <cellStyle name="Normal 2 7 5 2 4 2 2" xfId="27828" xr:uid="{00000000-0005-0000-0000-0000F6700000}"/>
    <cellStyle name="Normal 2 7 5 2 4 3" xfId="19682" xr:uid="{00000000-0005-0000-0000-0000F7700000}"/>
    <cellStyle name="Normal 2 7 5 2 5" xfId="5927" xr:uid="{00000000-0005-0000-0000-0000F8700000}"/>
    <cellStyle name="Normal 2 7 5 2 5 2" xfId="14073" xr:uid="{00000000-0005-0000-0000-0000F9700000}"/>
    <cellStyle name="Normal 2 7 5 2 5 2 2" xfId="30369" xr:uid="{00000000-0005-0000-0000-0000FA700000}"/>
    <cellStyle name="Normal 2 7 5 2 5 3" xfId="22223" xr:uid="{00000000-0005-0000-0000-0000FB700000}"/>
    <cellStyle name="Normal 2 7 5 2 6" xfId="8774" xr:uid="{00000000-0005-0000-0000-0000FC700000}"/>
    <cellStyle name="Normal 2 7 5 2 6 2" xfId="25070" xr:uid="{00000000-0005-0000-0000-0000FD700000}"/>
    <cellStyle name="Normal 2 7 5 2 7" xfId="16924" xr:uid="{00000000-0005-0000-0000-0000FE700000}"/>
    <cellStyle name="Normal 2 7 5 3" xfId="989" xr:uid="{00000000-0005-0000-0000-0000FF700000}"/>
    <cellStyle name="Normal 2 7 5 3 2" xfId="2399" xr:uid="{00000000-0005-0000-0000-000000710000}"/>
    <cellStyle name="Normal 2 7 5 3 2 2" xfId="4917" xr:uid="{00000000-0005-0000-0000-000001710000}"/>
    <cellStyle name="Normal 2 7 5 3 2 2 2" xfId="13063" xr:uid="{00000000-0005-0000-0000-000002710000}"/>
    <cellStyle name="Normal 2 7 5 3 2 2 2 2" xfId="29359" xr:uid="{00000000-0005-0000-0000-000003710000}"/>
    <cellStyle name="Normal 2 7 5 3 2 2 3" xfId="21213" xr:uid="{00000000-0005-0000-0000-000004710000}"/>
    <cellStyle name="Normal 2 7 5 3 2 3" xfId="7698" xr:uid="{00000000-0005-0000-0000-000005710000}"/>
    <cellStyle name="Normal 2 7 5 3 2 3 2" xfId="15844" xr:uid="{00000000-0005-0000-0000-000006710000}"/>
    <cellStyle name="Normal 2 7 5 3 2 3 2 2" xfId="32140" xr:uid="{00000000-0005-0000-0000-000007710000}"/>
    <cellStyle name="Normal 2 7 5 3 2 3 3" xfId="23994" xr:uid="{00000000-0005-0000-0000-000008710000}"/>
    <cellStyle name="Normal 2 7 5 3 2 4" xfId="10545" xr:uid="{00000000-0005-0000-0000-000009710000}"/>
    <cellStyle name="Normal 2 7 5 3 2 4 2" xfId="26841" xr:uid="{00000000-0005-0000-0000-00000A710000}"/>
    <cellStyle name="Normal 2 7 5 3 2 5" xfId="18695" xr:uid="{00000000-0005-0000-0000-00000B710000}"/>
    <cellStyle name="Normal 2 7 5 3 3" xfId="3699" xr:uid="{00000000-0005-0000-0000-00000C710000}"/>
    <cellStyle name="Normal 2 7 5 3 3 2" xfId="11845" xr:uid="{00000000-0005-0000-0000-00000D710000}"/>
    <cellStyle name="Normal 2 7 5 3 3 2 2" xfId="28141" xr:uid="{00000000-0005-0000-0000-00000E710000}"/>
    <cellStyle name="Normal 2 7 5 3 3 3" xfId="19995" xr:uid="{00000000-0005-0000-0000-00000F710000}"/>
    <cellStyle name="Normal 2 7 5 3 4" xfId="6288" xr:uid="{00000000-0005-0000-0000-000010710000}"/>
    <cellStyle name="Normal 2 7 5 3 4 2" xfId="14434" xr:uid="{00000000-0005-0000-0000-000011710000}"/>
    <cellStyle name="Normal 2 7 5 3 4 2 2" xfId="30730" xr:uid="{00000000-0005-0000-0000-000012710000}"/>
    <cellStyle name="Normal 2 7 5 3 4 3" xfId="22584" xr:uid="{00000000-0005-0000-0000-000013710000}"/>
    <cellStyle name="Normal 2 7 5 3 5" xfId="9135" xr:uid="{00000000-0005-0000-0000-000014710000}"/>
    <cellStyle name="Normal 2 7 5 3 5 2" xfId="25431" xr:uid="{00000000-0005-0000-0000-000015710000}"/>
    <cellStyle name="Normal 2 7 5 3 6" xfId="17285" xr:uid="{00000000-0005-0000-0000-000016710000}"/>
    <cellStyle name="Normal 2 7 5 4" xfId="1694" xr:uid="{00000000-0005-0000-0000-000017710000}"/>
    <cellStyle name="Normal 2 7 5 4 2" xfId="4308" xr:uid="{00000000-0005-0000-0000-000018710000}"/>
    <cellStyle name="Normal 2 7 5 4 2 2" xfId="12454" xr:uid="{00000000-0005-0000-0000-000019710000}"/>
    <cellStyle name="Normal 2 7 5 4 2 2 2" xfId="28750" xr:uid="{00000000-0005-0000-0000-00001A710000}"/>
    <cellStyle name="Normal 2 7 5 4 2 3" xfId="20604" xr:uid="{00000000-0005-0000-0000-00001B710000}"/>
    <cellStyle name="Normal 2 7 5 4 3" xfId="6993" xr:uid="{00000000-0005-0000-0000-00001C710000}"/>
    <cellStyle name="Normal 2 7 5 4 3 2" xfId="15139" xr:uid="{00000000-0005-0000-0000-00001D710000}"/>
    <cellStyle name="Normal 2 7 5 4 3 2 2" xfId="31435" xr:uid="{00000000-0005-0000-0000-00001E710000}"/>
    <cellStyle name="Normal 2 7 5 4 3 3" xfId="23289" xr:uid="{00000000-0005-0000-0000-00001F710000}"/>
    <cellStyle name="Normal 2 7 5 4 4" xfId="9840" xr:uid="{00000000-0005-0000-0000-000020710000}"/>
    <cellStyle name="Normal 2 7 5 4 4 2" xfId="26136" xr:uid="{00000000-0005-0000-0000-000021710000}"/>
    <cellStyle name="Normal 2 7 5 4 5" xfId="17990" xr:uid="{00000000-0005-0000-0000-000022710000}"/>
    <cellStyle name="Normal 2 7 5 5" xfId="3090" xr:uid="{00000000-0005-0000-0000-000023710000}"/>
    <cellStyle name="Normal 2 7 5 5 2" xfId="11236" xr:uid="{00000000-0005-0000-0000-000024710000}"/>
    <cellStyle name="Normal 2 7 5 5 2 2" xfId="27532" xr:uid="{00000000-0005-0000-0000-000025710000}"/>
    <cellStyle name="Normal 2 7 5 5 3" xfId="19386" xr:uid="{00000000-0005-0000-0000-000026710000}"/>
    <cellStyle name="Normal 2 7 5 6" xfId="5583" xr:uid="{00000000-0005-0000-0000-000027710000}"/>
    <cellStyle name="Normal 2 7 5 6 2" xfId="13729" xr:uid="{00000000-0005-0000-0000-000028710000}"/>
    <cellStyle name="Normal 2 7 5 6 2 2" xfId="30025" xr:uid="{00000000-0005-0000-0000-000029710000}"/>
    <cellStyle name="Normal 2 7 5 6 3" xfId="21879" xr:uid="{00000000-0005-0000-0000-00002A710000}"/>
    <cellStyle name="Normal 2 7 5 7" xfId="8430" xr:uid="{00000000-0005-0000-0000-00002B710000}"/>
    <cellStyle name="Normal 2 7 5 7 2" xfId="24726" xr:uid="{00000000-0005-0000-0000-00002C710000}"/>
    <cellStyle name="Normal 2 7 5 8" xfId="16580" xr:uid="{00000000-0005-0000-0000-00002D710000}"/>
    <cellStyle name="Normal 2 7 6" xfId="373" xr:uid="{00000000-0005-0000-0000-00002E710000}"/>
    <cellStyle name="Normal 2 7 6 2" xfId="1079" xr:uid="{00000000-0005-0000-0000-00002F710000}"/>
    <cellStyle name="Normal 2 7 6 2 2" xfId="2489" xr:uid="{00000000-0005-0000-0000-000030710000}"/>
    <cellStyle name="Normal 2 7 6 2 2 2" xfId="4991" xr:uid="{00000000-0005-0000-0000-000031710000}"/>
    <cellStyle name="Normal 2 7 6 2 2 2 2" xfId="13137" xr:uid="{00000000-0005-0000-0000-000032710000}"/>
    <cellStyle name="Normal 2 7 6 2 2 2 2 2" xfId="29433" xr:uid="{00000000-0005-0000-0000-000033710000}"/>
    <cellStyle name="Normal 2 7 6 2 2 2 3" xfId="21287" xr:uid="{00000000-0005-0000-0000-000034710000}"/>
    <cellStyle name="Normal 2 7 6 2 2 3" xfId="7788" xr:uid="{00000000-0005-0000-0000-000035710000}"/>
    <cellStyle name="Normal 2 7 6 2 2 3 2" xfId="15934" xr:uid="{00000000-0005-0000-0000-000036710000}"/>
    <cellStyle name="Normal 2 7 6 2 2 3 2 2" xfId="32230" xr:uid="{00000000-0005-0000-0000-000037710000}"/>
    <cellStyle name="Normal 2 7 6 2 2 3 3" xfId="24084" xr:uid="{00000000-0005-0000-0000-000038710000}"/>
    <cellStyle name="Normal 2 7 6 2 2 4" xfId="10635" xr:uid="{00000000-0005-0000-0000-000039710000}"/>
    <cellStyle name="Normal 2 7 6 2 2 4 2" xfId="26931" xr:uid="{00000000-0005-0000-0000-00003A710000}"/>
    <cellStyle name="Normal 2 7 6 2 2 5" xfId="18785" xr:uid="{00000000-0005-0000-0000-00003B710000}"/>
    <cellStyle name="Normal 2 7 6 2 3" xfId="3773" xr:uid="{00000000-0005-0000-0000-00003C710000}"/>
    <cellStyle name="Normal 2 7 6 2 3 2" xfId="11919" xr:uid="{00000000-0005-0000-0000-00003D710000}"/>
    <cellStyle name="Normal 2 7 6 2 3 2 2" xfId="28215" xr:uid="{00000000-0005-0000-0000-00003E710000}"/>
    <cellStyle name="Normal 2 7 6 2 3 3" xfId="20069" xr:uid="{00000000-0005-0000-0000-00003F710000}"/>
    <cellStyle name="Normal 2 7 6 2 4" xfId="6378" xr:uid="{00000000-0005-0000-0000-000040710000}"/>
    <cellStyle name="Normal 2 7 6 2 4 2" xfId="14524" xr:uid="{00000000-0005-0000-0000-000041710000}"/>
    <cellStyle name="Normal 2 7 6 2 4 2 2" xfId="30820" xr:uid="{00000000-0005-0000-0000-000042710000}"/>
    <cellStyle name="Normal 2 7 6 2 4 3" xfId="22674" xr:uid="{00000000-0005-0000-0000-000043710000}"/>
    <cellStyle name="Normal 2 7 6 2 5" xfId="9225" xr:uid="{00000000-0005-0000-0000-000044710000}"/>
    <cellStyle name="Normal 2 7 6 2 5 2" xfId="25521" xr:uid="{00000000-0005-0000-0000-000045710000}"/>
    <cellStyle name="Normal 2 7 6 2 6" xfId="17375" xr:uid="{00000000-0005-0000-0000-000046710000}"/>
    <cellStyle name="Normal 2 7 6 3" xfId="1784" xr:uid="{00000000-0005-0000-0000-000047710000}"/>
    <cellStyle name="Normal 2 7 6 3 2" xfId="4382" xr:uid="{00000000-0005-0000-0000-000048710000}"/>
    <cellStyle name="Normal 2 7 6 3 2 2" xfId="12528" xr:uid="{00000000-0005-0000-0000-000049710000}"/>
    <cellStyle name="Normal 2 7 6 3 2 2 2" xfId="28824" xr:uid="{00000000-0005-0000-0000-00004A710000}"/>
    <cellStyle name="Normal 2 7 6 3 2 3" xfId="20678" xr:uid="{00000000-0005-0000-0000-00004B710000}"/>
    <cellStyle name="Normal 2 7 6 3 3" xfId="7083" xr:uid="{00000000-0005-0000-0000-00004C710000}"/>
    <cellStyle name="Normal 2 7 6 3 3 2" xfId="15229" xr:uid="{00000000-0005-0000-0000-00004D710000}"/>
    <cellStyle name="Normal 2 7 6 3 3 2 2" xfId="31525" xr:uid="{00000000-0005-0000-0000-00004E710000}"/>
    <cellStyle name="Normal 2 7 6 3 3 3" xfId="23379" xr:uid="{00000000-0005-0000-0000-00004F710000}"/>
    <cellStyle name="Normal 2 7 6 3 4" xfId="9930" xr:uid="{00000000-0005-0000-0000-000050710000}"/>
    <cellStyle name="Normal 2 7 6 3 4 2" xfId="26226" xr:uid="{00000000-0005-0000-0000-000051710000}"/>
    <cellStyle name="Normal 2 7 6 3 5" xfId="18080" xr:uid="{00000000-0005-0000-0000-000052710000}"/>
    <cellStyle name="Normal 2 7 6 4" xfId="3164" xr:uid="{00000000-0005-0000-0000-000053710000}"/>
    <cellStyle name="Normal 2 7 6 4 2" xfId="11310" xr:uid="{00000000-0005-0000-0000-000054710000}"/>
    <cellStyle name="Normal 2 7 6 4 2 2" xfId="27606" xr:uid="{00000000-0005-0000-0000-000055710000}"/>
    <cellStyle name="Normal 2 7 6 4 3" xfId="19460" xr:uid="{00000000-0005-0000-0000-000056710000}"/>
    <cellStyle name="Normal 2 7 6 5" xfId="5673" xr:uid="{00000000-0005-0000-0000-000057710000}"/>
    <cellStyle name="Normal 2 7 6 5 2" xfId="13819" xr:uid="{00000000-0005-0000-0000-000058710000}"/>
    <cellStyle name="Normal 2 7 6 5 2 2" xfId="30115" xr:uid="{00000000-0005-0000-0000-000059710000}"/>
    <cellStyle name="Normal 2 7 6 5 3" xfId="21969" xr:uid="{00000000-0005-0000-0000-00005A710000}"/>
    <cellStyle name="Normal 2 7 6 6" xfId="8520" xr:uid="{00000000-0005-0000-0000-00005B710000}"/>
    <cellStyle name="Normal 2 7 6 6 2" xfId="24816" xr:uid="{00000000-0005-0000-0000-00005C710000}"/>
    <cellStyle name="Normal 2 7 6 7" xfId="16670" xr:uid="{00000000-0005-0000-0000-00005D710000}"/>
    <cellStyle name="Normal 2 7 7" xfId="735" xr:uid="{00000000-0005-0000-0000-00005E710000}"/>
    <cellStyle name="Normal 2 7 7 2" xfId="2145" xr:uid="{00000000-0005-0000-0000-00005F710000}"/>
    <cellStyle name="Normal 2 7 7 2 2" xfId="4695" xr:uid="{00000000-0005-0000-0000-000060710000}"/>
    <cellStyle name="Normal 2 7 7 2 2 2" xfId="12841" xr:uid="{00000000-0005-0000-0000-000061710000}"/>
    <cellStyle name="Normal 2 7 7 2 2 2 2" xfId="29137" xr:uid="{00000000-0005-0000-0000-000062710000}"/>
    <cellStyle name="Normal 2 7 7 2 2 3" xfId="20991" xr:uid="{00000000-0005-0000-0000-000063710000}"/>
    <cellStyle name="Normal 2 7 7 2 3" xfId="7444" xr:uid="{00000000-0005-0000-0000-000064710000}"/>
    <cellStyle name="Normal 2 7 7 2 3 2" xfId="15590" xr:uid="{00000000-0005-0000-0000-000065710000}"/>
    <cellStyle name="Normal 2 7 7 2 3 2 2" xfId="31886" xr:uid="{00000000-0005-0000-0000-000066710000}"/>
    <cellStyle name="Normal 2 7 7 2 3 3" xfId="23740" xr:uid="{00000000-0005-0000-0000-000067710000}"/>
    <cellStyle name="Normal 2 7 7 2 4" xfId="10291" xr:uid="{00000000-0005-0000-0000-000068710000}"/>
    <cellStyle name="Normal 2 7 7 2 4 2" xfId="26587" xr:uid="{00000000-0005-0000-0000-000069710000}"/>
    <cellStyle name="Normal 2 7 7 2 5" xfId="18441" xr:uid="{00000000-0005-0000-0000-00006A710000}"/>
    <cellStyle name="Normal 2 7 7 3" xfId="3477" xr:uid="{00000000-0005-0000-0000-00006B710000}"/>
    <cellStyle name="Normal 2 7 7 3 2" xfId="11623" xr:uid="{00000000-0005-0000-0000-00006C710000}"/>
    <cellStyle name="Normal 2 7 7 3 2 2" xfId="27919" xr:uid="{00000000-0005-0000-0000-00006D710000}"/>
    <cellStyle name="Normal 2 7 7 3 3" xfId="19773" xr:uid="{00000000-0005-0000-0000-00006E710000}"/>
    <cellStyle name="Normal 2 7 7 4" xfId="6034" xr:uid="{00000000-0005-0000-0000-00006F710000}"/>
    <cellStyle name="Normal 2 7 7 4 2" xfId="14180" xr:uid="{00000000-0005-0000-0000-000070710000}"/>
    <cellStyle name="Normal 2 7 7 4 2 2" xfId="30476" xr:uid="{00000000-0005-0000-0000-000071710000}"/>
    <cellStyle name="Normal 2 7 7 4 3" xfId="22330" xr:uid="{00000000-0005-0000-0000-000072710000}"/>
    <cellStyle name="Normal 2 7 7 5" xfId="8881" xr:uid="{00000000-0005-0000-0000-000073710000}"/>
    <cellStyle name="Normal 2 7 7 5 2" xfId="25177" xr:uid="{00000000-0005-0000-0000-000074710000}"/>
    <cellStyle name="Normal 2 7 7 6" xfId="17031" xr:uid="{00000000-0005-0000-0000-000075710000}"/>
    <cellStyle name="Normal 2 7 8" xfId="1440" xr:uid="{00000000-0005-0000-0000-000076710000}"/>
    <cellStyle name="Normal 2 7 8 2" xfId="4086" xr:uid="{00000000-0005-0000-0000-000077710000}"/>
    <cellStyle name="Normal 2 7 8 2 2" xfId="12232" xr:uid="{00000000-0005-0000-0000-000078710000}"/>
    <cellStyle name="Normal 2 7 8 2 2 2" xfId="28528" xr:uid="{00000000-0005-0000-0000-000079710000}"/>
    <cellStyle name="Normal 2 7 8 2 3" xfId="20382" xr:uid="{00000000-0005-0000-0000-00007A710000}"/>
    <cellStyle name="Normal 2 7 8 3" xfId="6739" xr:uid="{00000000-0005-0000-0000-00007B710000}"/>
    <cellStyle name="Normal 2 7 8 3 2" xfId="14885" xr:uid="{00000000-0005-0000-0000-00007C710000}"/>
    <cellStyle name="Normal 2 7 8 3 2 2" xfId="31181" xr:uid="{00000000-0005-0000-0000-00007D710000}"/>
    <cellStyle name="Normal 2 7 8 3 3" xfId="23035" xr:uid="{00000000-0005-0000-0000-00007E710000}"/>
    <cellStyle name="Normal 2 7 8 4" xfId="9586" xr:uid="{00000000-0005-0000-0000-00007F710000}"/>
    <cellStyle name="Normal 2 7 8 4 2" xfId="25882" xr:uid="{00000000-0005-0000-0000-000080710000}"/>
    <cellStyle name="Normal 2 7 8 5" xfId="17736" xr:uid="{00000000-0005-0000-0000-000081710000}"/>
    <cellStyle name="Normal 2 7 9" xfId="2868" xr:uid="{00000000-0005-0000-0000-000082710000}"/>
    <cellStyle name="Normal 2 7 9 2" xfId="11014" xr:uid="{00000000-0005-0000-0000-000083710000}"/>
    <cellStyle name="Normal 2 7 9 2 2" xfId="27310" xr:uid="{00000000-0005-0000-0000-000084710000}"/>
    <cellStyle name="Normal 2 7 9 3" xfId="19164" xr:uid="{00000000-0005-0000-0000-000085710000}"/>
    <cellStyle name="Normal 2 8" xfId="51" xr:uid="{00000000-0005-0000-0000-000086710000}"/>
    <cellStyle name="Normal 2 8 10" xfId="8198" xr:uid="{00000000-0005-0000-0000-000087710000}"/>
    <cellStyle name="Normal 2 8 10 2" xfId="24494" xr:uid="{00000000-0005-0000-0000-000088710000}"/>
    <cellStyle name="Normal 2 8 11" xfId="16348" xr:uid="{00000000-0005-0000-0000-000089710000}"/>
    <cellStyle name="Normal 2 8 2" xfId="141" xr:uid="{00000000-0005-0000-0000-00008A710000}"/>
    <cellStyle name="Normal 2 8 2 2" xfId="485" xr:uid="{00000000-0005-0000-0000-00008B710000}"/>
    <cellStyle name="Normal 2 8 2 2 2" xfId="1191" xr:uid="{00000000-0005-0000-0000-00008C710000}"/>
    <cellStyle name="Normal 2 8 2 2 2 2" xfId="2601" xr:uid="{00000000-0005-0000-0000-00008D710000}"/>
    <cellStyle name="Normal 2 8 2 2 2 2 2" xfId="5083" xr:uid="{00000000-0005-0000-0000-00008E710000}"/>
    <cellStyle name="Normal 2 8 2 2 2 2 2 2" xfId="13229" xr:uid="{00000000-0005-0000-0000-00008F710000}"/>
    <cellStyle name="Normal 2 8 2 2 2 2 2 2 2" xfId="29525" xr:uid="{00000000-0005-0000-0000-000090710000}"/>
    <cellStyle name="Normal 2 8 2 2 2 2 2 3" xfId="21379" xr:uid="{00000000-0005-0000-0000-000091710000}"/>
    <cellStyle name="Normal 2 8 2 2 2 2 3" xfId="7900" xr:uid="{00000000-0005-0000-0000-000092710000}"/>
    <cellStyle name="Normal 2 8 2 2 2 2 3 2" xfId="16046" xr:uid="{00000000-0005-0000-0000-000093710000}"/>
    <cellStyle name="Normal 2 8 2 2 2 2 3 2 2" xfId="32342" xr:uid="{00000000-0005-0000-0000-000094710000}"/>
    <cellStyle name="Normal 2 8 2 2 2 2 3 3" xfId="24196" xr:uid="{00000000-0005-0000-0000-000095710000}"/>
    <cellStyle name="Normal 2 8 2 2 2 2 4" xfId="10747" xr:uid="{00000000-0005-0000-0000-000096710000}"/>
    <cellStyle name="Normal 2 8 2 2 2 2 4 2" xfId="27043" xr:uid="{00000000-0005-0000-0000-000097710000}"/>
    <cellStyle name="Normal 2 8 2 2 2 2 5" xfId="18897" xr:uid="{00000000-0005-0000-0000-000098710000}"/>
    <cellStyle name="Normal 2 8 2 2 2 3" xfId="3865" xr:uid="{00000000-0005-0000-0000-000099710000}"/>
    <cellStyle name="Normal 2 8 2 2 2 3 2" xfId="12011" xr:uid="{00000000-0005-0000-0000-00009A710000}"/>
    <cellStyle name="Normal 2 8 2 2 2 3 2 2" xfId="28307" xr:uid="{00000000-0005-0000-0000-00009B710000}"/>
    <cellStyle name="Normal 2 8 2 2 2 3 3" xfId="20161" xr:uid="{00000000-0005-0000-0000-00009C710000}"/>
    <cellStyle name="Normal 2 8 2 2 2 4" xfId="6490" xr:uid="{00000000-0005-0000-0000-00009D710000}"/>
    <cellStyle name="Normal 2 8 2 2 2 4 2" xfId="14636" xr:uid="{00000000-0005-0000-0000-00009E710000}"/>
    <cellStyle name="Normal 2 8 2 2 2 4 2 2" xfId="30932" xr:uid="{00000000-0005-0000-0000-00009F710000}"/>
    <cellStyle name="Normal 2 8 2 2 2 4 3" xfId="22786" xr:uid="{00000000-0005-0000-0000-0000A0710000}"/>
    <cellStyle name="Normal 2 8 2 2 2 5" xfId="9337" xr:uid="{00000000-0005-0000-0000-0000A1710000}"/>
    <cellStyle name="Normal 2 8 2 2 2 5 2" xfId="25633" xr:uid="{00000000-0005-0000-0000-0000A2710000}"/>
    <cellStyle name="Normal 2 8 2 2 2 6" xfId="17487" xr:uid="{00000000-0005-0000-0000-0000A3710000}"/>
    <cellStyle name="Normal 2 8 2 2 3" xfId="1896" xr:uid="{00000000-0005-0000-0000-0000A4710000}"/>
    <cellStyle name="Normal 2 8 2 2 3 2" xfId="4474" xr:uid="{00000000-0005-0000-0000-0000A5710000}"/>
    <cellStyle name="Normal 2 8 2 2 3 2 2" xfId="12620" xr:uid="{00000000-0005-0000-0000-0000A6710000}"/>
    <cellStyle name="Normal 2 8 2 2 3 2 2 2" xfId="28916" xr:uid="{00000000-0005-0000-0000-0000A7710000}"/>
    <cellStyle name="Normal 2 8 2 2 3 2 3" xfId="20770" xr:uid="{00000000-0005-0000-0000-0000A8710000}"/>
    <cellStyle name="Normal 2 8 2 2 3 3" xfId="7195" xr:uid="{00000000-0005-0000-0000-0000A9710000}"/>
    <cellStyle name="Normal 2 8 2 2 3 3 2" xfId="15341" xr:uid="{00000000-0005-0000-0000-0000AA710000}"/>
    <cellStyle name="Normal 2 8 2 2 3 3 2 2" xfId="31637" xr:uid="{00000000-0005-0000-0000-0000AB710000}"/>
    <cellStyle name="Normal 2 8 2 2 3 3 3" xfId="23491" xr:uid="{00000000-0005-0000-0000-0000AC710000}"/>
    <cellStyle name="Normal 2 8 2 2 3 4" xfId="10042" xr:uid="{00000000-0005-0000-0000-0000AD710000}"/>
    <cellStyle name="Normal 2 8 2 2 3 4 2" xfId="26338" xr:uid="{00000000-0005-0000-0000-0000AE710000}"/>
    <cellStyle name="Normal 2 8 2 2 3 5" xfId="18192" xr:uid="{00000000-0005-0000-0000-0000AF710000}"/>
    <cellStyle name="Normal 2 8 2 2 4" xfId="3256" xr:uid="{00000000-0005-0000-0000-0000B0710000}"/>
    <cellStyle name="Normal 2 8 2 2 4 2" xfId="11402" xr:uid="{00000000-0005-0000-0000-0000B1710000}"/>
    <cellStyle name="Normal 2 8 2 2 4 2 2" xfId="27698" xr:uid="{00000000-0005-0000-0000-0000B2710000}"/>
    <cellStyle name="Normal 2 8 2 2 4 3" xfId="19552" xr:uid="{00000000-0005-0000-0000-0000B3710000}"/>
    <cellStyle name="Normal 2 8 2 2 5" xfId="5785" xr:uid="{00000000-0005-0000-0000-0000B4710000}"/>
    <cellStyle name="Normal 2 8 2 2 5 2" xfId="13931" xr:uid="{00000000-0005-0000-0000-0000B5710000}"/>
    <cellStyle name="Normal 2 8 2 2 5 2 2" xfId="30227" xr:uid="{00000000-0005-0000-0000-0000B6710000}"/>
    <cellStyle name="Normal 2 8 2 2 5 3" xfId="22081" xr:uid="{00000000-0005-0000-0000-0000B7710000}"/>
    <cellStyle name="Normal 2 8 2 2 6" xfId="8632" xr:uid="{00000000-0005-0000-0000-0000B8710000}"/>
    <cellStyle name="Normal 2 8 2 2 6 2" xfId="24928" xr:uid="{00000000-0005-0000-0000-0000B9710000}"/>
    <cellStyle name="Normal 2 8 2 2 7" xfId="16782" xr:uid="{00000000-0005-0000-0000-0000BA710000}"/>
    <cellStyle name="Normal 2 8 2 3" xfId="847" xr:uid="{00000000-0005-0000-0000-0000BB710000}"/>
    <cellStyle name="Normal 2 8 2 3 2" xfId="2257" xr:uid="{00000000-0005-0000-0000-0000BC710000}"/>
    <cellStyle name="Normal 2 8 2 3 2 2" xfId="4787" xr:uid="{00000000-0005-0000-0000-0000BD710000}"/>
    <cellStyle name="Normal 2 8 2 3 2 2 2" xfId="12933" xr:uid="{00000000-0005-0000-0000-0000BE710000}"/>
    <cellStyle name="Normal 2 8 2 3 2 2 2 2" xfId="29229" xr:uid="{00000000-0005-0000-0000-0000BF710000}"/>
    <cellStyle name="Normal 2 8 2 3 2 2 3" xfId="21083" xr:uid="{00000000-0005-0000-0000-0000C0710000}"/>
    <cellStyle name="Normal 2 8 2 3 2 3" xfId="7556" xr:uid="{00000000-0005-0000-0000-0000C1710000}"/>
    <cellStyle name="Normal 2 8 2 3 2 3 2" xfId="15702" xr:uid="{00000000-0005-0000-0000-0000C2710000}"/>
    <cellStyle name="Normal 2 8 2 3 2 3 2 2" xfId="31998" xr:uid="{00000000-0005-0000-0000-0000C3710000}"/>
    <cellStyle name="Normal 2 8 2 3 2 3 3" xfId="23852" xr:uid="{00000000-0005-0000-0000-0000C4710000}"/>
    <cellStyle name="Normal 2 8 2 3 2 4" xfId="10403" xr:uid="{00000000-0005-0000-0000-0000C5710000}"/>
    <cellStyle name="Normal 2 8 2 3 2 4 2" xfId="26699" xr:uid="{00000000-0005-0000-0000-0000C6710000}"/>
    <cellStyle name="Normal 2 8 2 3 2 5" xfId="18553" xr:uid="{00000000-0005-0000-0000-0000C7710000}"/>
    <cellStyle name="Normal 2 8 2 3 3" xfId="3569" xr:uid="{00000000-0005-0000-0000-0000C8710000}"/>
    <cellStyle name="Normal 2 8 2 3 3 2" xfId="11715" xr:uid="{00000000-0005-0000-0000-0000C9710000}"/>
    <cellStyle name="Normal 2 8 2 3 3 2 2" xfId="28011" xr:uid="{00000000-0005-0000-0000-0000CA710000}"/>
    <cellStyle name="Normal 2 8 2 3 3 3" xfId="19865" xr:uid="{00000000-0005-0000-0000-0000CB710000}"/>
    <cellStyle name="Normal 2 8 2 3 4" xfId="6146" xr:uid="{00000000-0005-0000-0000-0000CC710000}"/>
    <cellStyle name="Normal 2 8 2 3 4 2" xfId="14292" xr:uid="{00000000-0005-0000-0000-0000CD710000}"/>
    <cellStyle name="Normal 2 8 2 3 4 2 2" xfId="30588" xr:uid="{00000000-0005-0000-0000-0000CE710000}"/>
    <cellStyle name="Normal 2 8 2 3 4 3" xfId="22442" xr:uid="{00000000-0005-0000-0000-0000CF710000}"/>
    <cellStyle name="Normal 2 8 2 3 5" xfId="8993" xr:uid="{00000000-0005-0000-0000-0000D0710000}"/>
    <cellStyle name="Normal 2 8 2 3 5 2" xfId="25289" xr:uid="{00000000-0005-0000-0000-0000D1710000}"/>
    <cellStyle name="Normal 2 8 2 3 6" xfId="17143" xr:uid="{00000000-0005-0000-0000-0000D2710000}"/>
    <cellStyle name="Normal 2 8 2 4" xfId="1552" xr:uid="{00000000-0005-0000-0000-0000D3710000}"/>
    <cellStyle name="Normal 2 8 2 4 2" xfId="4178" xr:uid="{00000000-0005-0000-0000-0000D4710000}"/>
    <cellStyle name="Normal 2 8 2 4 2 2" xfId="12324" xr:uid="{00000000-0005-0000-0000-0000D5710000}"/>
    <cellStyle name="Normal 2 8 2 4 2 2 2" xfId="28620" xr:uid="{00000000-0005-0000-0000-0000D6710000}"/>
    <cellStyle name="Normal 2 8 2 4 2 3" xfId="20474" xr:uid="{00000000-0005-0000-0000-0000D7710000}"/>
    <cellStyle name="Normal 2 8 2 4 3" xfId="6851" xr:uid="{00000000-0005-0000-0000-0000D8710000}"/>
    <cellStyle name="Normal 2 8 2 4 3 2" xfId="14997" xr:uid="{00000000-0005-0000-0000-0000D9710000}"/>
    <cellStyle name="Normal 2 8 2 4 3 2 2" xfId="31293" xr:uid="{00000000-0005-0000-0000-0000DA710000}"/>
    <cellStyle name="Normal 2 8 2 4 3 3" xfId="23147" xr:uid="{00000000-0005-0000-0000-0000DB710000}"/>
    <cellStyle name="Normal 2 8 2 4 4" xfId="9698" xr:uid="{00000000-0005-0000-0000-0000DC710000}"/>
    <cellStyle name="Normal 2 8 2 4 4 2" xfId="25994" xr:uid="{00000000-0005-0000-0000-0000DD710000}"/>
    <cellStyle name="Normal 2 8 2 4 5" xfId="17848" xr:uid="{00000000-0005-0000-0000-0000DE710000}"/>
    <cellStyle name="Normal 2 8 2 5" xfId="2960" xr:uid="{00000000-0005-0000-0000-0000DF710000}"/>
    <cellStyle name="Normal 2 8 2 5 2" xfId="11106" xr:uid="{00000000-0005-0000-0000-0000E0710000}"/>
    <cellStyle name="Normal 2 8 2 5 2 2" xfId="27402" xr:uid="{00000000-0005-0000-0000-0000E1710000}"/>
    <cellStyle name="Normal 2 8 2 5 3" xfId="19256" xr:uid="{00000000-0005-0000-0000-0000E2710000}"/>
    <cellStyle name="Normal 2 8 2 6" xfId="5441" xr:uid="{00000000-0005-0000-0000-0000E3710000}"/>
    <cellStyle name="Normal 2 8 2 6 2" xfId="13587" xr:uid="{00000000-0005-0000-0000-0000E4710000}"/>
    <cellStyle name="Normal 2 8 2 6 2 2" xfId="29883" xr:uid="{00000000-0005-0000-0000-0000E5710000}"/>
    <cellStyle name="Normal 2 8 2 6 3" xfId="21737" xr:uid="{00000000-0005-0000-0000-0000E6710000}"/>
    <cellStyle name="Normal 2 8 2 7" xfId="8288" xr:uid="{00000000-0005-0000-0000-0000E7710000}"/>
    <cellStyle name="Normal 2 8 2 7 2" xfId="24584" xr:uid="{00000000-0005-0000-0000-0000E8710000}"/>
    <cellStyle name="Normal 2 8 2 8" xfId="16438" xr:uid="{00000000-0005-0000-0000-0000E9710000}"/>
    <cellStyle name="Normal 2 8 3" xfId="223" xr:uid="{00000000-0005-0000-0000-0000EA710000}"/>
    <cellStyle name="Normal 2 8 3 2" xfId="567" xr:uid="{00000000-0005-0000-0000-0000EB710000}"/>
    <cellStyle name="Normal 2 8 3 2 2" xfId="1273" xr:uid="{00000000-0005-0000-0000-0000EC710000}"/>
    <cellStyle name="Normal 2 8 3 2 2 2" xfId="2683" xr:uid="{00000000-0005-0000-0000-0000ED710000}"/>
    <cellStyle name="Normal 2 8 3 2 2 2 2" xfId="5157" xr:uid="{00000000-0005-0000-0000-0000EE710000}"/>
    <cellStyle name="Normal 2 8 3 2 2 2 2 2" xfId="13303" xr:uid="{00000000-0005-0000-0000-0000EF710000}"/>
    <cellStyle name="Normal 2 8 3 2 2 2 2 2 2" xfId="29599" xr:uid="{00000000-0005-0000-0000-0000F0710000}"/>
    <cellStyle name="Normal 2 8 3 2 2 2 2 3" xfId="21453" xr:uid="{00000000-0005-0000-0000-0000F1710000}"/>
    <cellStyle name="Normal 2 8 3 2 2 2 3" xfId="7982" xr:uid="{00000000-0005-0000-0000-0000F2710000}"/>
    <cellStyle name="Normal 2 8 3 2 2 2 3 2" xfId="16128" xr:uid="{00000000-0005-0000-0000-0000F3710000}"/>
    <cellStyle name="Normal 2 8 3 2 2 2 3 2 2" xfId="32424" xr:uid="{00000000-0005-0000-0000-0000F4710000}"/>
    <cellStyle name="Normal 2 8 3 2 2 2 3 3" xfId="24278" xr:uid="{00000000-0005-0000-0000-0000F5710000}"/>
    <cellStyle name="Normal 2 8 3 2 2 2 4" xfId="10829" xr:uid="{00000000-0005-0000-0000-0000F6710000}"/>
    <cellStyle name="Normal 2 8 3 2 2 2 4 2" xfId="27125" xr:uid="{00000000-0005-0000-0000-0000F7710000}"/>
    <cellStyle name="Normal 2 8 3 2 2 2 5" xfId="18979" xr:uid="{00000000-0005-0000-0000-0000F8710000}"/>
    <cellStyle name="Normal 2 8 3 2 2 3" xfId="3939" xr:uid="{00000000-0005-0000-0000-0000F9710000}"/>
    <cellStyle name="Normal 2 8 3 2 2 3 2" xfId="12085" xr:uid="{00000000-0005-0000-0000-0000FA710000}"/>
    <cellStyle name="Normal 2 8 3 2 2 3 2 2" xfId="28381" xr:uid="{00000000-0005-0000-0000-0000FB710000}"/>
    <cellStyle name="Normal 2 8 3 2 2 3 3" xfId="20235" xr:uid="{00000000-0005-0000-0000-0000FC710000}"/>
    <cellStyle name="Normal 2 8 3 2 2 4" xfId="6572" xr:uid="{00000000-0005-0000-0000-0000FD710000}"/>
    <cellStyle name="Normal 2 8 3 2 2 4 2" xfId="14718" xr:uid="{00000000-0005-0000-0000-0000FE710000}"/>
    <cellStyle name="Normal 2 8 3 2 2 4 2 2" xfId="31014" xr:uid="{00000000-0005-0000-0000-0000FF710000}"/>
    <cellStyle name="Normal 2 8 3 2 2 4 3" xfId="22868" xr:uid="{00000000-0005-0000-0000-000000720000}"/>
    <cellStyle name="Normal 2 8 3 2 2 5" xfId="9419" xr:uid="{00000000-0005-0000-0000-000001720000}"/>
    <cellStyle name="Normal 2 8 3 2 2 5 2" xfId="25715" xr:uid="{00000000-0005-0000-0000-000002720000}"/>
    <cellStyle name="Normal 2 8 3 2 2 6" xfId="17569" xr:uid="{00000000-0005-0000-0000-000003720000}"/>
    <cellStyle name="Normal 2 8 3 2 3" xfId="1978" xr:uid="{00000000-0005-0000-0000-000004720000}"/>
    <cellStyle name="Normal 2 8 3 2 3 2" xfId="4548" xr:uid="{00000000-0005-0000-0000-000005720000}"/>
    <cellStyle name="Normal 2 8 3 2 3 2 2" xfId="12694" xr:uid="{00000000-0005-0000-0000-000006720000}"/>
    <cellStyle name="Normal 2 8 3 2 3 2 2 2" xfId="28990" xr:uid="{00000000-0005-0000-0000-000007720000}"/>
    <cellStyle name="Normal 2 8 3 2 3 2 3" xfId="20844" xr:uid="{00000000-0005-0000-0000-000008720000}"/>
    <cellStyle name="Normal 2 8 3 2 3 3" xfId="7277" xr:uid="{00000000-0005-0000-0000-000009720000}"/>
    <cellStyle name="Normal 2 8 3 2 3 3 2" xfId="15423" xr:uid="{00000000-0005-0000-0000-00000A720000}"/>
    <cellStyle name="Normal 2 8 3 2 3 3 2 2" xfId="31719" xr:uid="{00000000-0005-0000-0000-00000B720000}"/>
    <cellStyle name="Normal 2 8 3 2 3 3 3" xfId="23573" xr:uid="{00000000-0005-0000-0000-00000C720000}"/>
    <cellStyle name="Normal 2 8 3 2 3 4" xfId="10124" xr:uid="{00000000-0005-0000-0000-00000D720000}"/>
    <cellStyle name="Normal 2 8 3 2 3 4 2" xfId="26420" xr:uid="{00000000-0005-0000-0000-00000E720000}"/>
    <cellStyle name="Normal 2 8 3 2 3 5" xfId="18274" xr:uid="{00000000-0005-0000-0000-00000F720000}"/>
    <cellStyle name="Normal 2 8 3 2 4" xfId="3330" xr:uid="{00000000-0005-0000-0000-000010720000}"/>
    <cellStyle name="Normal 2 8 3 2 4 2" xfId="11476" xr:uid="{00000000-0005-0000-0000-000011720000}"/>
    <cellStyle name="Normal 2 8 3 2 4 2 2" xfId="27772" xr:uid="{00000000-0005-0000-0000-000012720000}"/>
    <cellStyle name="Normal 2 8 3 2 4 3" xfId="19626" xr:uid="{00000000-0005-0000-0000-000013720000}"/>
    <cellStyle name="Normal 2 8 3 2 5" xfId="5867" xr:uid="{00000000-0005-0000-0000-000014720000}"/>
    <cellStyle name="Normal 2 8 3 2 5 2" xfId="14013" xr:uid="{00000000-0005-0000-0000-000015720000}"/>
    <cellStyle name="Normal 2 8 3 2 5 2 2" xfId="30309" xr:uid="{00000000-0005-0000-0000-000016720000}"/>
    <cellStyle name="Normal 2 8 3 2 5 3" xfId="22163" xr:uid="{00000000-0005-0000-0000-000017720000}"/>
    <cellStyle name="Normal 2 8 3 2 6" xfId="8714" xr:uid="{00000000-0005-0000-0000-000018720000}"/>
    <cellStyle name="Normal 2 8 3 2 6 2" xfId="25010" xr:uid="{00000000-0005-0000-0000-000019720000}"/>
    <cellStyle name="Normal 2 8 3 2 7" xfId="16864" xr:uid="{00000000-0005-0000-0000-00001A720000}"/>
    <cellStyle name="Normal 2 8 3 3" xfId="929" xr:uid="{00000000-0005-0000-0000-00001B720000}"/>
    <cellStyle name="Normal 2 8 3 3 2" xfId="2339" xr:uid="{00000000-0005-0000-0000-00001C720000}"/>
    <cellStyle name="Normal 2 8 3 3 2 2" xfId="4861" xr:uid="{00000000-0005-0000-0000-00001D720000}"/>
    <cellStyle name="Normal 2 8 3 3 2 2 2" xfId="13007" xr:uid="{00000000-0005-0000-0000-00001E720000}"/>
    <cellStyle name="Normal 2 8 3 3 2 2 2 2" xfId="29303" xr:uid="{00000000-0005-0000-0000-00001F720000}"/>
    <cellStyle name="Normal 2 8 3 3 2 2 3" xfId="21157" xr:uid="{00000000-0005-0000-0000-000020720000}"/>
    <cellStyle name="Normal 2 8 3 3 2 3" xfId="7638" xr:uid="{00000000-0005-0000-0000-000021720000}"/>
    <cellStyle name="Normal 2 8 3 3 2 3 2" xfId="15784" xr:uid="{00000000-0005-0000-0000-000022720000}"/>
    <cellStyle name="Normal 2 8 3 3 2 3 2 2" xfId="32080" xr:uid="{00000000-0005-0000-0000-000023720000}"/>
    <cellStyle name="Normal 2 8 3 3 2 3 3" xfId="23934" xr:uid="{00000000-0005-0000-0000-000024720000}"/>
    <cellStyle name="Normal 2 8 3 3 2 4" xfId="10485" xr:uid="{00000000-0005-0000-0000-000025720000}"/>
    <cellStyle name="Normal 2 8 3 3 2 4 2" xfId="26781" xr:uid="{00000000-0005-0000-0000-000026720000}"/>
    <cellStyle name="Normal 2 8 3 3 2 5" xfId="18635" xr:uid="{00000000-0005-0000-0000-000027720000}"/>
    <cellStyle name="Normal 2 8 3 3 3" xfId="3643" xr:uid="{00000000-0005-0000-0000-000028720000}"/>
    <cellStyle name="Normal 2 8 3 3 3 2" xfId="11789" xr:uid="{00000000-0005-0000-0000-000029720000}"/>
    <cellStyle name="Normal 2 8 3 3 3 2 2" xfId="28085" xr:uid="{00000000-0005-0000-0000-00002A720000}"/>
    <cellStyle name="Normal 2 8 3 3 3 3" xfId="19939" xr:uid="{00000000-0005-0000-0000-00002B720000}"/>
    <cellStyle name="Normal 2 8 3 3 4" xfId="6228" xr:uid="{00000000-0005-0000-0000-00002C720000}"/>
    <cellStyle name="Normal 2 8 3 3 4 2" xfId="14374" xr:uid="{00000000-0005-0000-0000-00002D720000}"/>
    <cellStyle name="Normal 2 8 3 3 4 2 2" xfId="30670" xr:uid="{00000000-0005-0000-0000-00002E720000}"/>
    <cellStyle name="Normal 2 8 3 3 4 3" xfId="22524" xr:uid="{00000000-0005-0000-0000-00002F720000}"/>
    <cellStyle name="Normal 2 8 3 3 5" xfId="9075" xr:uid="{00000000-0005-0000-0000-000030720000}"/>
    <cellStyle name="Normal 2 8 3 3 5 2" xfId="25371" xr:uid="{00000000-0005-0000-0000-000031720000}"/>
    <cellStyle name="Normal 2 8 3 3 6" xfId="17225" xr:uid="{00000000-0005-0000-0000-000032720000}"/>
    <cellStyle name="Normal 2 8 3 4" xfId="1634" xr:uid="{00000000-0005-0000-0000-000033720000}"/>
    <cellStyle name="Normal 2 8 3 4 2" xfId="4252" xr:uid="{00000000-0005-0000-0000-000034720000}"/>
    <cellStyle name="Normal 2 8 3 4 2 2" xfId="12398" xr:uid="{00000000-0005-0000-0000-000035720000}"/>
    <cellStyle name="Normal 2 8 3 4 2 2 2" xfId="28694" xr:uid="{00000000-0005-0000-0000-000036720000}"/>
    <cellStyle name="Normal 2 8 3 4 2 3" xfId="20548" xr:uid="{00000000-0005-0000-0000-000037720000}"/>
    <cellStyle name="Normal 2 8 3 4 3" xfId="6933" xr:uid="{00000000-0005-0000-0000-000038720000}"/>
    <cellStyle name="Normal 2 8 3 4 3 2" xfId="15079" xr:uid="{00000000-0005-0000-0000-000039720000}"/>
    <cellStyle name="Normal 2 8 3 4 3 2 2" xfId="31375" xr:uid="{00000000-0005-0000-0000-00003A720000}"/>
    <cellStyle name="Normal 2 8 3 4 3 3" xfId="23229" xr:uid="{00000000-0005-0000-0000-00003B720000}"/>
    <cellStyle name="Normal 2 8 3 4 4" xfId="9780" xr:uid="{00000000-0005-0000-0000-00003C720000}"/>
    <cellStyle name="Normal 2 8 3 4 4 2" xfId="26076" xr:uid="{00000000-0005-0000-0000-00003D720000}"/>
    <cellStyle name="Normal 2 8 3 4 5" xfId="17930" xr:uid="{00000000-0005-0000-0000-00003E720000}"/>
    <cellStyle name="Normal 2 8 3 5" xfId="3034" xr:uid="{00000000-0005-0000-0000-00003F720000}"/>
    <cellStyle name="Normal 2 8 3 5 2" xfId="11180" xr:uid="{00000000-0005-0000-0000-000040720000}"/>
    <cellStyle name="Normal 2 8 3 5 2 2" xfId="27476" xr:uid="{00000000-0005-0000-0000-000041720000}"/>
    <cellStyle name="Normal 2 8 3 5 3" xfId="19330" xr:uid="{00000000-0005-0000-0000-000042720000}"/>
    <cellStyle name="Normal 2 8 3 6" xfId="5523" xr:uid="{00000000-0005-0000-0000-000043720000}"/>
    <cellStyle name="Normal 2 8 3 6 2" xfId="13669" xr:uid="{00000000-0005-0000-0000-000044720000}"/>
    <cellStyle name="Normal 2 8 3 6 2 2" xfId="29965" xr:uid="{00000000-0005-0000-0000-000045720000}"/>
    <cellStyle name="Normal 2 8 3 6 3" xfId="21819" xr:uid="{00000000-0005-0000-0000-000046720000}"/>
    <cellStyle name="Normal 2 8 3 7" xfId="8370" xr:uid="{00000000-0005-0000-0000-000047720000}"/>
    <cellStyle name="Normal 2 8 3 7 2" xfId="24666" xr:uid="{00000000-0005-0000-0000-000048720000}"/>
    <cellStyle name="Normal 2 8 3 8" xfId="16520" xr:uid="{00000000-0005-0000-0000-000049720000}"/>
    <cellStyle name="Normal 2 8 4" xfId="305" xr:uid="{00000000-0005-0000-0000-00004A720000}"/>
    <cellStyle name="Normal 2 8 4 2" xfId="649" xr:uid="{00000000-0005-0000-0000-00004B720000}"/>
    <cellStyle name="Normal 2 8 4 2 2" xfId="1355" xr:uid="{00000000-0005-0000-0000-00004C720000}"/>
    <cellStyle name="Normal 2 8 4 2 2 2" xfId="2765" xr:uid="{00000000-0005-0000-0000-00004D720000}"/>
    <cellStyle name="Normal 2 8 4 2 2 2 2" xfId="5231" xr:uid="{00000000-0005-0000-0000-00004E720000}"/>
    <cellStyle name="Normal 2 8 4 2 2 2 2 2" xfId="13377" xr:uid="{00000000-0005-0000-0000-00004F720000}"/>
    <cellStyle name="Normal 2 8 4 2 2 2 2 2 2" xfId="29673" xr:uid="{00000000-0005-0000-0000-000050720000}"/>
    <cellStyle name="Normal 2 8 4 2 2 2 2 3" xfId="21527" xr:uid="{00000000-0005-0000-0000-000051720000}"/>
    <cellStyle name="Normal 2 8 4 2 2 2 3" xfId="8064" xr:uid="{00000000-0005-0000-0000-000052720000}"/>
    <cellStyle name="Normal 2 8 4 2 2 2 3 2" xfId="16210" xr:uid="{00000000-0005-0000-0000-000053720000}"/>
    <cellStyle name="Normal 2 8 4 2 2 2 3 2 2" xfId="32506" xr:uid="{00000000-0005-0000-0000-000054720000}"/>
    <cellStyle name="Normal 2 8 4 2 2 2 3 3" xfId="24360" xr:uid="{00000000-0005-0000-0000-000055720000}"/>
    <cellStyle name="Normal 2 8 4 2 2 2 4" xfId="10911" xr:uid="{00000000-0005-0000-0000-000056720000}"/>
    <cellStyle name="Normal 2 8 4 2 2 2 4 2" xfId="27207" xr:uid="{00000000-0005-0000-0000-000057720000}"/>
    <cellStyle name="Normal 2 8 4 2 2 2 5" xfId="19061" xr:uid="{00000000-0005-0000-0000-000058720000}"/>
    <cellStyle name="Normal 2 8 4 2 2 3" xfId="4013" xr:uid="{00000000-0005-0000-0000-000059720000}"/>
    <cellStyle name="Normal 2 8 4 2 2 3 2" xfId="12159" xr:uid="{00000000-0005-0000-0000-00005A720000}"/>
    <cellStyle name="Normal 2 8 4 2 2 3 2 2" xfId="28455" xr:uid="{00000000-0005-0000-0000-00005B720000}"/>
    <cellStyle name="Normal 2 8 4 2 2 3 3" xfId="20309" xr:uid="{00000000-0005-0000-0000-00005C720000}"/>
    <cellStyle name="Normal 2 8 4 2 2 4" xfId="6654" xr:uid="{00000000-0005-0000-0000-00005D720000}"/>
    <cellStyle name="Normal 2 8 4 2 2 4 2" xfId="14800" xr:uid="{00000000-0005-0000-0000-00005E720000}"/>
    <cellStyle name="Normal 2 8 4 2 2 4 2 2" xfId="31096" xr:uid="{00000000-0005-0000-0000-00005F720000}"/>
    <cellStyle name="Normal 2 8 4 2 2 4 3" xfId="22950" xr:uid="{00000000-0005-0000-0000-000060720000}"/>
    <cellStyle name="Normal 2 8 4 2 2 5" xfId="9501" xr:uid="{00000000-0005-0000-0000-000061720000}"/>
    <cellStyle name="Normal 2 8 4 2 2 5 2" xfId="25797" xr:uid="{00000000-0005-0000-0000-000062720000}"/>
    <cellStyle name="Normal 2 8 4 2 2 6" xfId="17651" xr:uid="{00000000-0005-0000-0000-000063720000}"/>
    <cellStyle name="Normal 2 8 4 2 3" xfId="2060" xr:uid="{00000000-0005-0000-0000-000064720000}"/>
    <cellStyle name="Normal 2 8 4 2 3 2" xfId="4622" xr:uid="{00000000-0005-0000-0000-000065720000}"/>
    <cellStyle name="Normal 2 8 4 2 3 2 2" xfId="12768" xr:uid="{00000000-0005-0000-0000-000066720000}"/>
    <cellStyle name="Normal 2 8 4 2 3 2 2 2" xfId="29064" xr:uid="{00000000-0005-0000-0000-000067720000}"/>
    <cellStyle name="Normal 2 8 4 2 3 2 3" xfId="20918" xr:uid="{00000000-0005-0000-0000-000068720000}"/>
    <cellStyle name="Normal 2 8 4 2 3 3" xfId="7359" xr:uid="{00000000-0005-0000-0000-000069720000}"/>
    <cellStyle name="Normal 2 8 4 2 3 3 2" xfId="15505" xr:uid="{00000000-0005-0000-0000-00006A720000}"/>
    <cellStyle name="Normal 2 8 4 2 3 3 2 2" xfId="31801" xr:uid="{00000000-0005-0000-0000-00006B720000}"/>
    <cellStyle name="Normal 2 8 4 2 3 3 3" xfId="23655" xr:uid="{00000000-0005-0000-0000-00006C720000}"/>
    <cellStyle name="Normal 2 8 4 2 3 4" xfId="10206" xr:uid="{00000000-0005-0000-0000-00006D720000}"/>
    <cellStyle name="Normal 2 8 4 2 3 4 2" xfId="26502" xr:uid="{00000000-0005-0000-0000-00006E720000}"/>
    <cellStyle name="Normal 2 8 4 2 3 5" xfId="18356" xr:uid="{00000000-0005-0000-0000-00006F720000}"/>
    <cellStyle name="Normal 2 8 4 2 4" xfId="3404" xr:uid="{00000000-0005-0000-0000-000070720000}"/>
    <cellStyle name="Normal 2 8 4 2 4 2" xfId="11550" xr:uid="{00000000-0005-0000-0000-000071720000}"/>
    <cellStyle name="Normal 2 8 4 2 4 2 2" xfId="27846" xr:uid="{00000000-0005-0000-0000-000072720000}"/>
    <cellStyle name="Normal 2 8 4 2 4 3" xfId="19700" xr:uid="{00000000-0005-0000-0000-000073720000}"/>
    <cellStyle name="Normal 2 8 4 2 5" xfId="5949" xr:uid="{00000000-0005-0000-0000-000074720000}"/>
    <cellStyle name="Normal 2 8 4 2 5 2" xfId="14095" xr:uid="{00000000-0005-0000-0000-000075720000}"/>
    <cellStyle name="Normal 2 8 4 2 5 2 2" xfId="30391" xr:uid="{00000000-0005-0000-0000-000076720000}"/>
    <cellStyle name="Normal 2 8 4 2 5 3" xfId="22245" xr:uid="{00000000-0005-0000-0000-000077720000}"/>
    <cellStyle name="Normal 2 8 4 2 6" xfId="8796" xr:uid="{00000000-0005-0000-0000-000078720000}"/>
    <cellStyle name="Normal 2 8 4 2 6 2" xfId="25092" xr:uid="{00000000-0005-0000-0000-000079720000}"/>
    <cellStyle name="Normal 2 8 4 2 7" xfId="16946" xr:uid="{00000000-0005-0000-0000-00007A720000}"/>
    <cellStyle name="Normal 2 8 4 3" xfId="1011" xr:uid="{00000000-0005-0000-0000-00007B720000}"/>
    <cellStyle name="Normal 2 8 4 3 2" xfId="2421" xr:uid="{00000000-0005-0000-0000-00007C720000}"/>
    <cellStyle name="Normal 2 8 4 3 2 2" xfId="4935" xr:uid="{00000000-0005-0000-0000-00007D720000}"/>
    <cellStyle name="Normal 2 8 4 3 2 2 2" xfId="13081" xr:uid="{00000000-0005-0000-0000-00007E720000}"/>
    <cellStyle name="Normal 2 8 4 3 2 2 2 2" xfId="29377" xr:uid="{00000000-0005-0000-0000-00007F720000}"/>
    <cellStyle name="Normal 2 8 4 3 2 2 3" xfId="21231" xr:uid="{00000000-0005-0000-0000-000080720000}"/>
    <cellStyle name="Normal 2 8 4 3 2 3" xfId="7720" xr:uid="{00000000-0005-0000-0000-000081720000}"/>
    <cellStyle name="Normal 2 8 4 3 2 3 2" xfId="15866" xr:uid="{00000000-0005-0000-0000-000082720000}"/>
    <cellStyle name="Normal 2 8 4 3 2 3 2 2" xfId="32162" xr:uid="{00000000-0005-0000-0000-000083720000}"/>
    <cellStyle name="Normal 2 8 4 3 2 3 3" xfId="24016" xr:uid="{00000000-0005-0000-0000-000084720000}"/>
    <cellStyle name="Normal 2 8 4 3 2 4" xfId="10567" xr:uid="{00000000-0005-0000-0000-000085720000}"/>
    <cellStyle name="Normal 2 8 4 3 2 4 2" xfId="26863" xr:uid="{00000000-0005-0000-0000-000086720000}"/>
    <cellStyle name="Normal 2 8 4 3 2 5" xfId="18717" xr:uid="{00000000-0005-0000-0000-000087720000}"/>
    <cellStyle name="Normal 2 8 4 3 3" xfId="3717" xr:uid="{00000000-0005-0000-0000-000088720000}"/>
    <cellStyle name="Normal 2 8 4 3 3 2" xfId="11863" xr:uid="{00000000-0005-0000-0000-000089720000}"/>
    <cellStyle name="Normal 2 8 4 3 3 2 2" xfId="28159" xr:uid="{00000000-0005-0000-0000-00008A720000}"/>
    <cellStyle name="Normal 2 8 4 3 3 3" xfId="20013" xr:uid="{00000000-0005-0000-0000-00008B720000}"/>
    <cellStyle name="Normal 2 8 4 3 4" xfId="6310" xr:uid="{00000000-0005-0000-0000-00008C720000}"/>
    <cellStyle name="Normal 2 8 4 3 4 2" xfId="14456" xr:uid="{00000000-0005-0000-0000-00008D720000}"/>
    <cellStyle name="Normal 2 8 4 3 4 2 2" xfId="30752" xr:uid="{00000000-0005-0000-0000-00008E720000}"/>
    <cellStyle name="Normal 2 8 4 3 4 3" xfId="22606" xr:uid="{00000000-0005-0000-0000-00008F720000}"/>
    <cellStyle name="Normal 2 8 4 3 5" xfId="9157" xr:uid="{00000000-0005-0000-0000-000090720000}"/>
    <cellStyle name="Normal 2 8 4 3 5 2" xfId="25453" xr:uid="{00000000-0005-0000-0000-000091720000}"/>
    <cellStyle name="Normal 2 8 4 3 6" xfId="17307" xr:uid="{00000000-0005-0000-0000-000092720000}"/>
    <cellStyle name="Normal 2 8 4 4" xfId="1716" xr:uid="{00000000-0005-0000-0000-000093720000}"/>
    <cellStyle name="Normal 2 8 4 4 2" xfId="4326" xr:uid="{00000000-0005-0000-0000-000094720000}"/>
    <cellStyle name="Normal 2 8 4 4 2 2" xfId="12472" xr:uid="{00000000-0005-0000-0000-000095720000}"/>
    <cellStyle name="Normal 2 8 4 4 2 2 2" xfId="28768" xr:uid="{00000000-0005-0000-0000-000096720000}"/>
    <cellStyle name="Normal 2 8 4 4 2 3" xfId="20622" xr:uid="{00000000-0005-0000-0000-000097720000}"/>
    <cellStyle name="Normal 2 8 4 4 3" xfId="7015" xr:uid="{00000000-0005-0000-0000-000098720000}"/>
    <cellStyle name="Normal 2 8 4 4 3 2" xfId="15161" xr:uid="{00000000-0005-0000-0000-000099720000}"/>
    <cellStyle name="Normal 2 8 4 4 3 2 2" xfId="31457" xr:uid="{00000000-0005-0000-0000-00009A720000}"/>
    <cellStyle name="Normal 2 8 4 4 3 3" xfId="23311" xr:uid="{00000000-0005-0000-0000-00009B720000}"/>
    <cellStyle name="Normal 2 8 4 4 4" xfId="9862" xr:uid="{00000000-0005-0000-0000-00009C720000}"/>
    <cellStyle name="Normal 2 8 4 4 4 2" xfId="26158" xr:uid="{00000000-0005-0000-0000-00009D720000}"/>
    <cellStyle name="Normal 2 8 4 4 5" xfId="18012" xr:uid="{00000000-0005-0000-0000-00009E720000}"/>
    <cellStyle name="Normal 2 8 4 5" xfId="3108" xr:uid="{00000000-0005-0000-0000-00009F720000}"/>
    <cellStyle name="Normal 2 8 4 5 2" xfId="11254" xr:uid="{00000000-0005-0000-0000-0000A0720000}"/>
    <cellStyle name="Normal 2 8 4 5 2 2" xfId="27550" xr:uid="{00000000-0005-0000-0000-0000A1720000}"/>
    <cellStyle name="Normal 2 8 4 5 3" xfId="19404" xr:uid="{00000000-0005-0000-0000-0000A2720000}"/>
    <cellStyle name="Normal 2 8 4 6" xfId="5605" xr:uid="{00000000-0005-0000-0000-0000A3720000}"/>
    <cellStyle name="Normal 2 8 4 6 2" xfId="13751" xr:uid="{00000000-0005-0000-0000-0000A4720000}"/>
    <cellStyle name="Normal 2 8 4 6 2 2" xfId="30047" xr:uid="{00000000-0005-0000-0000-0000A5720000}"/>
    <cellStyle name="Normal 2 8 4 6 3" xfId="21901" xr:uid="{00000000-0005-0000-0000-0000A6720000}"/>
    <cellStyle name="Normal 2 8 4 7" xfId="8452" xr:uid="{00000000-0005-0000-0000-0000A7720000}"/>
    <cellStyle name="Normal 2 8 4 7 2" xfId="24748" xr:uid="{00000000-0005-0000-0000-0000A8720000}"/>
    <cellStyle name="Normal 2 8 4 8" xfId="16602" xr:uid="{00000000-0005-0000-0000-0000A9720000}"/>
    <cellStyle name="Normal 2 8 5" xfId="395" xr:uid="{00000000-0005-0000-0000-0000AA720000}"/>
    <cellStyle name="Normal 2 8 5 2" xfId="1101" xr:uid="{00000000-0005-0000-0000-0000AB720000}"/>
    <cellStyle name="Normal 2 8 5 2 2" xfId="2511" xr:uid="{00000000-0005-0000-0000-0000AC720000}"/>
    <cellStyle name="Normal 2 8 5 2 2 2" xfId="5009" xr:uid="{00000000-0005-0000-0000-0000AD720000}"/>
    <cellStyle name="Normal 2 8 5 2 2 2 2" xfId="13155" xr:uid="{00000000-0005-0000-0000-0000AE720000}"/>
    <cellStyle name="Normal 2 8 5 2 2 2 2 2" xfId="29451" xr:uid="{00000000-0005-0000-0000-0000AF720000}"/>
    <cellStyle name="Normal 2 8 5 2 2 2 3" xfId="21305" xr:uid="{00000000-0005-0000-0000-0000B0720000}"/>
    <cellStyle name="Normal 2 8 5 2 2 3" xfId="7810" xr:uid="{00000000-0005-0000-0000-0000B1720000}"/>
    <cellStyle name="Normal 2 8 5 2 2 3 2" xfId="15956" xr:uid="{00000000-0005-0000-0000-0000B2720000}"/>
    <cellStyle name="Normal 2 8 5 2 2 3 2 2" xfId="32252" xr:uid="{00000000-0005-0000-0000-0000B3720000}"/>
    <cellStyle name="Normal 2 8 5 2 2 3 3" xfId="24106" xr:uid="{00000000-0005-0000-0000-0000B4720000}"/>
    <cellStyle name="Normal 2 8 5 2 2 4" xfId="10657" xr:uid="{00000000-0005-0000-0000-0000B5720000}"/>
    <cellStyle name="Normal 2 8 5 2 2 4 2" xfId="26953" xr:uid="{00000000-0005-0000-0000-0000B6720000}"/>
    <cellStyle name="Normal 2 8 5 2 2 5" xfId="18807" xr:uid="{00000000-0005-0000-0000-0000B7720000}"/>
    <cellStyle name="Normal 2 8 5 2 3" xfId="3791" xr:uid="{00000000-0005-0000-0000-0000B8720000}"/>
    <cellStyle name="Normal 2 8 5 2 3 2" xfId="11937" xr:uid="{00000000-0005-0000-0000-0000B9720000}"/>
    <cellStyle name="Normal 2 8 5 2 3 2 2" xfId="28233" xr:uid="{00000000-0005-0000-0000-0000BA720000}"/>
    <cellStyle name="Normal 2 8 5 2 3 3" xfId="20087" xr:uid="{00000000-0005-0000-0000-0000BB720000}"/>
    <cellStyle name="Normal 2 8 5 2 4" xfId="6400" xr:uid="{00000000-0005-0000-0000-0000BC720000}"/>
    <cellStyle name="Normal 2 8 5 2 4 2" xfId="14546" xr:uid="{00000000-0005-0000-0000-0000BD720000}"/>
    <cellStyle name="Normal 2 8 5 2 4 2 2" xfId="30842" xr:uid="{00000000-0005-0000-0000-0000BE720000}"/>
    <cellStyle name="Normal 2 8 5 2 4 3" xfId="22696" xr:uid="{00000000-0005-0000-0000-0000BF720000}"/>
    <cellStyle name="Normal 2 8 5 2 5" xfId="9247" xr:uid="{00000000-0005-0000-0000-0000C0720000}"/>
    <cellStyle name="Normal 2 8 5 2 5 2" xfId="25543" xr:uid="{00000000-0005-0000-0000-0000C1720000}"/>
    <cellStyle name="Normal 2 8 5 2 6" xfId="17397" xr:uid="{00000000-0005-0000-0000-0000C2720000}"/>
    <cellStyle name="Normal 2 8 5 3" xfId="1806" xr:uid="{00000000-0005-0000-0000-0000C3720000}"/>
    <cellStyle name="Normal 2 8 5 3 2" xfId="4400" xr:uid="{00000000-0005-0000-0000-0000C4720000}"/>
    <cellStyle name="Normal 2 8 5 3 2 2" xfId="12546" xr:uid="{00000000-0005-0000-0000-0000C5720000}"/>
    <cellStyle name="Normal 2 8 5 3 2 2 2" xfId="28842" xr:uid="{00000000-0005-0000-0000-0000C6720000}"/>
    <cellStyle name="Normal 2 8 5 3 2 3" xfId="20696" xr:uid="{00000000-0005-0000-0000-0000C7720000}"/>
    <cellStyle name="Normal 2 8 5 3 3" xfId="7105" xr:uid="{00000000-0005-0000-0000-0000C8720000}"/>
    <cellStyle name="Normal 2 8 5 3 3 2" xfId="15251" xr:uid="{00000000-0005-0000-0000-0000C9720000}"/>
    <cellStyle name="Normal 2 8 5 3 3 2 2" xfId="31547" xr:uid="{00000000-0005-0000-0000-0000CA720000}"/>
    <cellStyle name="Normal 2 8 5 3 3 3" xfId="23401" xr:uid="{00000000-0005-0000-0000-0000CB720000}"/>
    <cellStyle name="Normal 2 8 5 3 4" xfId="9952" xr:uid="{00000000-0005-0000-0000-0000CC720000}"/>
    <cellStyle name="Normal 2 8 5 3 4 2" xfId="26248" xr:uid="{00000000-0005-0000-0000-0000CD720000}"/>
    <cellStyle name="Normal 2 8 5 3 5" xfId="18102" xr:uid="{00000000-0005-0000-0000-0000CE720000}"/>
    <cellStyle name="Normal 2 8 5 4" xfId="3182" xr:uid="{00000000-0005-0000-0000-0000CF720000}"/>
    <cellStyle name="Normal 2 8 5 4 2" xfId="11328" xr:uid="{00000000-0005-0000-0000-0000D0720000}"/>
    <cellStyle name="Normal 2 8 5 4 2 2" xfId="27624" xr:uid="{00000000-0005-0000-0000-0000D1720000}"/>
    <cellStyle name="Normal 2 8 5 4 3" xfId="19478" xr:uid="{00000000-0005-0000-0000-0000D2720000}"/>
    <cellStyle name="Normal 2 8 5 5" xfId="5695" xr:uid="{00000000-0005-0000-0000-0000D3720000}"/>
    <cellStyle name="Normal 2 8 5 5 2" xfId="13841" xr:uid="{00000000-0005-0000-0000-0000D4720000}"/>
    <cellStyle name="Normal 2 8 5 5 2 2" xfId="30137" xr:uid="{00000000-0005-0000-0000-0000D5720000}"/>
    <cellStyle name="Normal 2 8 5 5 3" xfId="21991" xr:uid="{00000000-0005-0000-0000-0000D6720000}"/>
    <cellStyle name="Normal 2 8 5 6" xfId="8542" xr:uid="{00000000-0005-0000-0000-0000D7720000}"/>
    <cellStyle name="Normal 2 8 5 6 2" xfId="24838" xr:uid="{00000000-0005-0000-0000-0000D8720000}"/>
    <cellStyle name="Normal 2 8 5 7" xfId="16692" xr:uid="{00000000-0005-0000-0000-0000D9720000}"/>
    <cellStyle name="Normal 2 8 6" xfId="757" xr:uid="{00000000-0005-0000-0000-0000DA720000}"/>
    <cellStyle name="Normal 2 8 6 2" xfId="2167" xr:uid="{00000000-0005-0000-0000-0000DB720000}"/>
    <cellStyle name="Normal 2 8 6 2 2" xfId="4713" xr:uid="{00000000-0005-0000-0000-0000DC720000}"/>
    <cellStyle name="Normal 2 8 6 2 2 2" xfId="12859" xr:uid="{00000000-0005-0000-0000-0000DD720000}"/>
    <cellStyle name="Normal 2 8 6 2 2 2 2" xfId="29155" xr:uid="{00000000-0005-0000-0000-0000DE720000}"/>
    <cellStyle name="Normal 2 8 6 2 2 3" xfId="21009" xr:uid="{00000000-0005-0000-0000-0000DF720000}"/>
    <cellStyle name="Normal 2 8 6 2 3" xfId="7466" xr:uid="{00000000-0005-0000-0000-0000E0720000}"/>
    <cellStyle name="Normal 2 8 6 2 3 2" xfId="15612" xr:uid="{00000000-0005-0000-0000-0000E1720000}"/>
    <cellStyle name="Normal 2 8 6 2 3 2 2" xfId="31908" xr:uid="{00000000-0005-0000-0000-0000E2720000}"/>
    <cellStyle name="Normal 2 8 6 2 3 3" xfId="23762" xr:uid="{00000000-0005-0000-0000-0000E3720000}"/>
    <cellStyle name="Normal 2 8 6 2 4" xfId="10313" xr:uid="{00000000-0005-0000-0000-0000E4720000}"/>
    <cellStyle name="Normal 2 8 6 2 4 2" xfId="26609" xr:uid="{00000000-0005-0000-0000-0000E5720000}"/>
    <cellStyle name="Normal 2 8 6 2 5" xfId="18463" xr:uid="{00000000-0005-0000-0000-0000E6720000}"/>
    <cellStyle name="Normal 2 8 6 3" xfId="3495" xr:uid="{00000000-0005-0000-0000-0000E7720000}"/>
    <cellStyle name="Normal 2 8 6 3 2" xfId="11641" xr:uid="{00000000-0005-0000-0000-0000E8720000}"/>
    <cellStyle name="Normal 2 8 6 3 2 2" xfId="27937" xr:uid="{00000000-0005-0000-0000-0000E9720000}"/>
    <cellStyle name="Normal 2 8 6 3 3" xfId="19791" xr:uid="{00000000-0005-0000-0000-0000EA720000}"/>
    <cellStyle name="Normal 2 8 6 4" xfId="6056" xr:uid="{00000000-0005-0000-0000-0000EB720000}"/>
    <cellStyle name="Normal 2 8 6 4 2" xfId="14202" xr:uid="{00000000-0005-0000-0000-0000EC720000}"/>
    <cellStyle name="Normal 2 8 6 4 2 2" xfId="30498" xr:uid="{00000000-0005-0000-0000-0000ED720000}"/>
    <cellStyle name="Normal 2 8 6 4 3" xfId="22352" xr:uid="{00000000-0005-0000-0000-0000EE720000}"/>
    <cellStyle name="Normal 2 8 6 5" xfId="8903" xr:uid="{00000000-0005-0000-0000-0000EF720000}"/>
    <cellStyle name="Normal 2 8 6 5 2" xfId="25199" xr:uid="{00000000-0005-0000-0000-0000F0720000}"/>
    <cellStyle name="Normal 2 8 6 6" xfId="17053" xr:uid="{00000000-0005-0000-0000-0000F1720000}"/>
    <cellStyle name="Normal 2 8 7" xfId="1462" xr:uid="{00000000-0005-0000-0000-0000F2720000}"/>
    <cellStyle name="Normal 2 8 7 2" xfId="4104" xr:uid="{00000000-0005-0000-0000-0000F3720000}"/>
    <cellStyle name="Normal 2 8 7 2 2" xfId="12250" xr:uid="{00000000-0005-0000-0000-0000F4720000}"/>
    <cellStyle name="Normal 2 8 7 2 2 2" xfId="28546" xr:uid="{00000000-0005-0000-0000-0000F5720000}"/>
    <cellStyle name="Normal 2 8 7 2 3" xfId="20400" xr:uid="{00000000-0005-0000-0000-0000F6720000}"/>
    <cellStyle name="Normal 2 8 7 3" xfId="6761" xr:uid="{00000000-0005-0000-0000-0000F7720000}"/>
    <cellStyle name="Normal 2 8 7 3 2" xfId="14907" xr:uid="{00000000-0005-0000-0000-0000F8720000}"/>
    <cellStyle name="Normal 2 8 7 3 2 2" xfId="31203" xr:uid="{00000000-0005-0000-0000-0000F9720000}"/>
    <cellStyle name="Normal 2 8 7 3 3" xfId="23057" xr:uid="{00000000-0005-0000-0000-0000FA720000}"/>
    <cellStyle name="Normal 2 8 7 4" xfId="9608" xr:uid="{00000000-0005-0000-0000-0000FB720000}"/>
    <cellStyle name="Normal 2 8 7 4 2" xfId="25904" xr:uid="{00000000-0005-0000-0000-0000FC720000}"/>
    <cellStyle name="Normal 2 8 7 5" xfId="17758" xr:uid="{00000000-0005-0000-0000-0000FD720000}"/>
    <cellStyle name="Normal 2 8 8" xfId="2886" xr:uid="{00000000-0005-0000-0000-0000FE720000}"/>
    <cellStyle name="Normal 2 8 8 2" xfId="11032" xr:uid="{00000000-0005-0000-0000-0000FF720000}"/>
    <cellStyle name="Normal 2 8 8 2 2" xfId="27328" xr:uid="{00000000-0005-0000-0000-000000730000}"/>
    <cellStyle name="Normal 2 8 8 3" xfId="19182" xr:uid="{00000000-0005-0000-0000-000001730000}"/>
    <cellStyle name="Normal 2 8 9" xfId="5351" xr:uid="{00000000-0005-0000-0000-000002730000}"/>
    <cellStyle name="Normal 2 8 9 2" xfId="13497" xr:uid="{00000000-0005-0000-0000-000003730000}"/>
    <cellStyle name="Normal 2 8 9 2 2" xfId="29793" xr:uid="{00000000-0005-0000-0000-000004730000}"/>
    <cellStyle name="Normal 2 8 9 3" xfId="21647" xr:uid="{00000000-0005-0000-0000-000005730000}"/>
    <cellStyle name="Normal 2 9" xfId="97" xr:uid="{00000000-0005-0000-0000-000006730000}"/>
    <cellStyle name="Normal 2 9 2" xfId="441" xr:uid="{00000000-0005-0000-0000-000007730000}"/>
    <cellStyle name="Normal 2 9 2 2" xfId="1147" xr:uid="{00000000-0005-0000-0000-000008730000}"/>
    <cellStyle name="Normal 2 9 2 2 2" xfId="2557" xr:uid="{00000000-0005-0000-0000-000009730000}"/>
    <cellStyle name="Normal 2 9 2 2 2 2" xfId="5047" xr:uid="{00000000-0005-0000-0000-00000A730000}"/>
    <cellStyle name="Normal 2 9 2 2 2 2 2" xfId="13193" xr:uid="{00000000-0005-0000-0000-00000B730000}"/>
    <cellStyle name="Normal 2 9 2 2 2 2 2 2" xfId="29489" xr:uid="{00000000-0005-0000-0000-00000C730000}"/>
    <cellStyle name="Normal 2 9 2 2 2 2 3" xfId="21343" xr:uid="{00000000-0005-0000-0000-00000D730000}"/>
    <cellStyle name="Normal 2 9 2 2 2 3" xfId="7856" xr:uid="{00000000-0005-0000-0000-00000E730000}"/>
    <cellStyle name="Normal 2 9 2 2 2 3 2" xfId="16002" xr:uid="{00000000-0005-0000-0000-00000F730000}"/>
    <cellStyle name="Normal 2 9 2 2 2 3 2 2" xfId="32298" xr:uid="{00000000-0005-0000-0000-000010730000}"/>
    <cellStyle name="Normal 2 9 2 2 2 3 3" xfId="24152" xr:uid="{00000000-0005-0000-0000-000011730000}"/>
    <cellStyle name="Normal 2 9 2 2 2 4" xfId="10703" xr:uid="{00000000-0005-0000-0000-000012730000}"/>
    <cellStyle name="Normal 2 9 2 2 2 4 2" xfId="26999" xr:uid="{00000000-0005-0000-0000-000013730000}"/>
    <cellStyle name="Normal 2 9 2 2 2 5" xfId="18853" xr:uid="{00000000-0005-0000-0000-000014730000}"/>
    <cellStyle name="Normal 2 9 2 2 3" xfId="3829" xr:uid="{00000000-0005-0000-0000-000015730000}"/>
    <cellStyle name="Normal 2 9 2 2 3 2" xfId="11975" xr:uid="{00000000-0005-0000-0000-000016730000}"/>
    <cellStyle name="Normal 2 9 2 2 3 2 2" xfId="28271" xr:uid="{00000000-0005-0000-0000-000017730000}"/>
    <cellStyle name="Normal 2 9 2 2 3 3" xfId="20125" xr:uid="{00000000-0005-0000-0000-000018730000}"/>
    <cellStyle name="Normal 2 9 2 2 4" xfId="6446" xr:uid="{00000000-0005-0000-0000-000019730000}"/>
    <cellStyle name="Normal 2 9 2 2 4 2" xfId="14592" xr:uid="{00000000-0005-0000-0000-00001A730000}"/>
    <cellStyle name="Normal 2 9 2 2 4 2 2" xfId="30888" xr:uid="{00000000-0005-0000-0000-00001B730000}"/>
    <cellStyle name="Normal 2 9 2 2 4 3" xfId="22742" xr:uid="{00000000-0005-0000-0000-00001C730000}"/>
    <cellStyle name="Normal 2 9 2 2 5" xfId="9293" xr:uid="{00000000-0005-0000-0000-00001D730000}"/>
    <cellStyle name="Normal 2 9 2 2 5 2" xfId="25589" xr:uid="{00000000-0005-0000-0000-00001E730000}"/>
    <cellStyle name="Normal 2 9 2 2 6" xfId="17443" xr:uid="{00000000-0005-0000-0000-00001F730000}"/>
    <cellStyle name="Normal 2 9 2 3" xfId="1852" xr:uid="{00000000-0005-0000-0000-000020730000}"/>
    <cellStyle name="Normal 2 9 2 3 2" xfId="4438" xr:uid="{00000000-0005-0000-0000-000021730000}"/>
    <cellStyle name="Normal 2 9 2 3 2 2" xfId="12584" xr:uid="{00000000-0005-0000-0000-000022730000}"/>
    <cellStyle name="Normal 2 9 2 3 2 2 2" xfId="28880" xr:uid="{00000000-0005-0000-0000-000023730000}"/>
    <cellStyle name="Normal 2 9 2 3 2 3" xfId="20734" xr:uid="{00000000-0005-0000-0000-000024730000}"/>
    <cellStyle name="Normal 2 9 2 3 3" xfId="7151" xr:uid="{00000000-0005-0000-0000-000025730000}"/>
    <cellStyle name="Normal 2 9 2 3 3 2" xfId="15297" xr:uid="{00000000-0005-0000-0000-000026730000}"/>
    <cellStyle name="Normal 2 9 2 3 3 2 2" xfId="31593" xr:uid="{00000000-0005-0000-0000-000027730000}"/>
    <cellStyle name="Normal 2 9 2 3 3 3" xfId="23447" xr:uid="{00000000-0005-0000-0000-000028730000}"/>
    <cellStyle name="Normal 2 9 2 3 4" xfId="9998" xr:uid="{00000000-0005-0000-0000-000029730000}"/>
    <cellStyle name="Normal 2 9 2 3 4 2" xfId="26294" xr:uid="{00000000-0005-0000-0000-00002A730000}"/>
    <cellStyle name="Normal 2 9 2 3 5" xfId="18148" xr:uid="{00000000-0005-0000-0000-00002B730000}"/>
    <cellStyle name="Normal 2 9 2 4" xfId="3220" xr:uid="{00000000-0005-0000-0000-00002C730000}"/>
    <cellStyle name="Normal 2 9 2 4 2" xfId="11366" xr:uid="{00000000-0005-0000-0000-00002D730000}"/>
    <cellStyle name="Normal 2 9 2 4 2 2" xfId="27662" xr:uid="{00000000-0005-0000-0000-00002E730000}"/>
    <cellStyle name="Normal 2 9 2 4 3" xfId="19516" xr:uid="{00000000-0005-0000-0000-00002F730000}"/>
    <cellStyle name="Normal 2 9 2 5" xfId="5741" xr:uid="{00000000-0005-0000-0000-000030730000}"/>
    <cellStyle name="Normal 2 9 2 5 2" xfId="13887" xr:uid="{00000000-0005-0000-0000-000031730000}"/>
    <cellStyle name="Normal 2 9 2 5 2 2" xfId="30183" xr:uid="{00000000-0005-0000-0000-000032730000}"/>
    <cellStyle name="Normal 2 9 2 5 3" xfId="22037" xr:uid="{00000000-0005-0000-0000-000033730000}"/>
    <cellStyle name="Normal 2 9 2 6" xfId="8588" xr:uid="{00000000-0005-0000-0000-000034730000}"/>
    <cellStyle name="Normal 2 9 2 6 2" xfId="24884" xr:uid="{00000000-0005-0000-0000-000035730000}"/>
    <cellStyle name="Normal 2 9 2 7" xfId="16738" xr:uid="{00000000-0005-0000-0000-000036730000}"/>
    <cellStyle name="Normal 2 9 3" xfId="803" xr:uid="{00000000-0005-0000-0000-000037730000}"/>
    <cellStyle name="Normal 2 9 3 2" xfId="2213" xr:uid="{00000000-0005-0000-0000-000038730000}"/>
    <cellStyle name="Normal 2 9 3 2 2" xfId="4751" xr:uid="{00000000-0005-0000-0000-000039730000}"/>
    <cellStyle name="Normal 2 9 3 2 2 2" xfId="12897" xr:uid="{00000000-0005-0000-0000-00003A730000}"/>
    <cellStyle name="Normal 2 9 3 2 2 2 2" xfId="29193" xr:uid="{00000000-0005-0000-0000-00003B730000}"/>
    <cellStyle name="Normal 2 9 3 2 2 3" xfId="21047" xr:uid="{00000000-0005-0000-0000-00003C730000}"/>
    <cellStyle name="Normal 2 9 3 2 3" xfId="7512" xr:uid="{00000000-0005-0000-0000-00003D730000}"/>
    <cellStyle name="Normal 2 9 3 2 3 2" xfId="15658" xr:uid="{00000000-0005-0000-0000-00003E730000}"/>
    <cellStyle name="Normal 2 9 3 2 3 2 2" xfId="31954" xr:uid="{00000000-0005-0000-0000-00003F730000}"/>
    <cellStyle name="Normal 2 9 3 2 3 3" xfId="23808" xr:uid="{00000000-0005-0000-0000-000040730000}"/>
    <cellStyle name="Normal 2 9 3 2 4" xfId="10359" xr:uid="{00000000-0005-0000-0000-000041730000}"/>
    <cellStyle name="Normal 2 9 3 2 4 2" xfId="26655" xr:uid="{00000000-0005-0000-0000-000042730000}"/>
    <cellStyle name="Normal 2 9 3 2 5" xfId="18509" xr:uid="{00000000-0005-0000-0000-000043730000}"/>
    <cellStyle name="Normal 2 9 3 3" xfId="3533" xr:uid="{00000000-0005-0000-0000-000044730000}"/>
    <cellStyle name="Normal 2 9 3 3 2" xfId="11679" xr:uid="{00000000-0005-0000-0000-000045730000}"/>
    <cellStyle name="Normal 2 9 3 3 2 2" xfId="27975" xr:uid="{00000000-0005-0000-0000-000046730000}"/>
    <cellStyle name="Normal 2 9 3 3 3" xfId="19829" xr:uid="{00000000-0005-0000-0000-000047730000}"/>
    <cellStyle name="Normal 2 9 3 4" xfId="6102" xr:uid="{00000000-0005-0000-0000-000048730000}"/>
    <cellStyle name="Normal 2 9 3 4 2" xfId="14248" xr:uid="{00000000-0005-0000-0000-000049730000}"/>
    <cellStyle name="Normal 2 9 3 4 2 2" xfId="30544" xr:uid="{00000000-0005-0000-0000-00004A730000}"/>
    <cellStyle name="Normal 2 9 3 4 3" xfId="22398" xr:uid="{00000000-0005-0000-0000-00004B730000}"/>
    <cellStyle name="Normal 2 9 3 5" xfId="8949" xr:uid="{00000000-0005-0000-0000-00004C730000}"/>
    <cellStyle name="Normal 2 9 3 5 2" xfId="25245" xr:uid="{00000000-0005-0000-0000-00004D730000}"/>
    <cellStyle name="Normal 2 9 3 6" xfId="17099" xr:uid="{00000000-0005-0000-0000-00004E730000}"/>
    <cellStyle name="Normal 2 9 4" xfId="1508" xr:uid="{00000000-0005-0000-0000-00004F730000}"/>
    <cellStyle name="Normal 2 9 4 2" xfId="4142" xr:uid="{00000000-0005-0000-0000-000050730000}"/>
    <cellStyle name="Normal 2 9 4 2 2" xfId="12288" xr:uid="{00000000-0005-0000-0000-000051730000}"/>
    <cellStyle name="Normal 2 9 4 2 2 2" xfId="28584" xr:uid="{00000000-0005-0000-0000-000052730000}"/>
    <cellStyle name="Normal 2 9 4 2 3" xfId="20438" xr:uid="{00000000-0005-0000-0000-000053730000}"/>
    <cellStyle name="Normal 2 9 4 3" xfId="6807" xr:uid="{00000000-0005-0000-0000-000054730000}"/>
    <cellStyle name="Normal 2 9 4 3 2" xfId="14953" xr:uid="{00000000-0005-0000-0000-000055730000}"/>
    <cellStyle name="Normal 2 9 4 3 2 2" xfId="31249" xr:uid="{00000000-0005-0000-0000-000056730000}"/>
    <cellStyle name="Normal 2 9 4 3 3" xfId="23103" xr:uid="{00000000-0005-0000-0000-000057730000}"/>
    <cellStyle name="Normal 2 9 4 4" xfId="9654" xr:uid="{00000000-0005-0000-0000-000058730000}"/>
    <cellStyle name="Normal 2 9 4 4 2" xfId="25950" xr:uid="{00000000-0005-0000-0000-000059730000}"/>
    <cellStyle name="Normal 2 9 4 5" xfId="17804" xr:uid="{00000000-0005-0000-0000-00005A730000}"/>
    <cellStyle name="Normal 2 9 5" xfId="2924" xr:uid="{00000000-0005-0000-0000-00005B730000}"/>
    <cellStyle name="Normal 2 9 5 2" xfId="11070" xr:uid="{00000000-0005-0000-0000-00005C730000}"/>
    <cellStyle name="Normal 2 9 5 2 2" xfId="27366" xr:uid="{00000000-0005-0000-0000-00005D730000}"/>
    <cellStyle name="Normal 2 9 5 3" xfId="19220" xr:uid="{00000000-0005-0000-0000-00005E730000}"/>
    <cellStyle name="Normal 2 9 6" xfId="5397" xr:uid="{00000000-0005-0000-0000-00005F730000}"/>
    <cellStyle name="Normal 2 9 6 2" xfId="13543" xr:uid="{00000000-0005-0000-0000-000060730000}"/>
    <cellStyle name="Normal 2 9 6 2 2" xfId="29839" xr:uid="{00000000-0005-0000-0000-000061730000}"/>
    <cellStyle name="Normal 2 9 6 3" xfId="21693" xr:uid="{00000000-0005-0000-0000-000062730000}"/>
    <cellStyle name="Normal 2 9 7" xfId="8244" xr:uid="{00000000-0005-0000-0000-000063730000}"/>
    <cellStyle name="Normal 2 9 7 2" xfId="24540" xr:uid="{00000000-0005-0000-0000-000064730000}"/>
    <cellStyle name="Normal 2 9 8" xfId="16394" xr:uid="{00000000-0005-0000-0000-000065730000}"/>
    <cellStyle name="Normal 3" xfId="12" xr:uid="{00000000-0005-0000-0000-000066730000}"/>
    <cellStyle name="Normal 4" xfId="10" xr:uid="{00000000-0005-0000-0000-000067730000}"/>
    <cellStyle name="Normal 4 10" xfId="1423" xr:uid="{00000000-0005-0000-0000-000068730000}"/>
    <cellStyle name="Normal 4 10 2" xfId="4072" xr:uid="{00000000-0005-0000-0000-000069730000}"/>
    <cellStyle name="Normal 4 10 2 2" xfId="12218" xr:uid="{00000000-0005-0000-0000-00006A730000}"/>
    <cellStyle name="Normal 4 10 2 2 2" xfId="28514" xr:uid="{00000000-0005-0000-0000-00006B730000}"/>
    <cellStyle name="Normal 4 10 2 3" xfId="20368" xr:uid="{00000000-0005-0000-0000-00006C730000}"/>
    <cellStyle name="Normal 4 10 3" xfId="6722" xr:uid="{00000000-0005-0000-0000-00006D730000}"/>
    <cellStyle name="Normal 4 10 3 2" xfId="14868" xr:uid="{00000000-0005-0000-0000-00006E730000}"/>
    <cellStyle name="Normal 4 10 3 2 2" xfId="31164" xr:uid="{00000000-0005-0000-0000-00006F730000}"/>
    <cellStyle name="Normal 4 10 3 3" xfId="23018" xr:uid="{00000000-0005-0000-0000-000070730000}"/>
    <cellStyle name="Normal 4 10 4" xfId="9569" xr:uid="{00000000-0005-0000-0000-000071730000}"/>
    <cellStyle name="Normal 4 10 4 2" xfId="25865" xr:uid="{00000000-0005-0000-0000-000072730000}"/>
    <cellStyle name="Normal 4 10 5" xfId="17719" xr:uid="{00000000-0005-0000-0000-000073730000}"/>
    <cellStyle name="Normal 4 11" xfId="2854" xr:uid="{00000000-0005-0000-0000-000074730000}"/>
    <cellStyle name="Normal 4 11 2" xfId="11000" xr:uid="{00000000-0005-0000-0000-000075730000}"/>
    <cellStyle name="Normal 4 11 2 2" xfId="27296" xr:uid="{00000000-0005-0000-0000-000076730000}"/>
    <cellStyle name="Normal 4 11 3" xfId="19150" xr:uid="{00000000-0005-0000-0000-000077730000}"/>
    <cellStyle name="Normal 4 12" xfId="5312" xr:uid="{00000000-0005-0000-0000-000078730000}"/>
    <cellStyle name="Normal 4 12 2" xfId="13458" xr:uid="{00000000-0005-0000-0000-000079730000}"/>
    <cellStyle name="Normal 4 12 2 2" xfId="29754" xr:uid="{00000000-0005-0000-0000-00007A730000}"/>
    <cellStyle name="Normal 4 12 3" xfId="21608" xr:uid="{00000000-0005-0000-0000-00007B730000}"/>
    <cellStyle name="Normal 4 13" xfId="8159" xr:uid="{00000000-0005-0000-0000-00007C730000}"/>
    <cellStyle name="Normal 4 13 2" xfId="24455" xr:uid="{00000000-0005-0000-0000-00007D730000}"/>
    <cellStyle name="Normal 4 14" xfId="16309" xr:uid="{00000000-0005-0000-0000-00007E730000}"/>
    <cellStyle name="Normal 4 2" xfId="23" xr:uid="{00000000-0005-0000-0000-00007F730000}"/>
    <cellStyle name="Normal 4 2 10" xfId="2863" xr:uid="{00000000-0005-0000-0000-000080730000}"/>
    <cellStyle name="Normal 4 2 10 2" xfId="11009" xr:uid="{00000000-0005-0000-0000-000081730000}"/>
    <cellStyle name="Normal 4 2 10 2 2" xfId="27305" xr:uid="{00000000-0005-0000-0000-000082730000}"/>
    <cellStyle name="Normal 4 2 10 3" xfId="19159" xr:uid="{00000000-0005-0000-0000-000083730000}"/>
    <cellStyle name="Normal 4 2 11" xfId="5323" xr:uid="{00000000-0005-0000-0000-000084730000}"/>
    <cellStyle name="Normal 4 2 11 2" xfId="13469" xr:uid="{00000000-0005-0000-0000-000085730000}"/>
    <cellStyle name="Normal 4 2 11 2 2" xfId="29765" xr:uid="{00000000-0005-0000-0000-000086730000}"/>
    <cellStyle name="Normal 4 2 11 3" xfId="21619" xr:uid="{00000000-0005-0000-0000-000087730000}"/>
    <cellStyle name="Normal 4 2 12" xfId="8170" xr:uid="{00000000-0005-0000-0000-000088730000}"/>
    <cellStyle name="Normal 4 2 12 2" xfId="24466" xr:uid="{00000000-0005-0000-0000-000089730000}"/>
    <cellStyle name="Normal 4 2 13" xfId="16320" xr:uid="{00000000-0005-0000-0000-00008A730000}"/>
    <cellStyle name="Normal 4 2 2" xfId="45" xr:uid="{00000000-0005-0000-0000-00008B730000}"/>
    <cellStyle name="Normal 4 2 2 10" xfId="5345" xr:uid="{00000000-0005-0000-0000-00008C730000}"/>
    <cellStyle name="Normal 4 2 2 10 2" xfId="13491" xr:uid="{00000000-0005-0000-0000-00008D730000}"/>
    <cellStyle name="Normal 4 2 2 10 2 2" xfId="29787" xr:uid="{00000000-0005-0000-0000-00008E730000}"/>
    <cellStyle name="Normal 4 2 2 10 3" xfId="21641" xr:uid="{00000000-0005-0000-0000-00008F730000}"/>
    <cellStyle name="Normal 4 2 2 11" xfId="8192" xr:uid="{00000000-0005-0000-0000-000090730000}"/>
    <cellStyle name="Normal 4 2 2 11 2" xfId="24488" xr:uid="{00000000-0005-0000-0000-000091730000}"/>
    <cellStyle name="Normal 4 2 2 12" xfId="16342" xr:uid="{00000000-0005-0000-0000-000092730000}"/>
    <cellStyle name="Normal 4 2 2 2" xfId="89" xr:uid="{00000000-0005-0000-0000-000093730000}"/>
    <cellStyle name="Normal 4 2 2 2 10" xfId="8236" xr:uid="{00000000-0005-0000-0000-000094730000}"/>
    <cellStyle name="Normal 4 2 2 2 10 2" xfId="24532" xr:uid="{00000000-0005-0000-0000-000095730000}"/>
    <cellStyle name="Normal 4 2 2 2 11" xfId="16386" xr:uid="{00000000-0005-0000-0000-000096730000}"/>
    <cellStyle name="Normal 4 2 2 2 2" xfId="179" xr:uid="{00000000-0005-0000-0000-000097730000}"/>
    <cellStyle name="Normal 4 2 2 2 2 2" xfId="523" xr:uid="{00000000-0005-0000-0000-000098730000}"/>
    <cellStyle name="Normal 4 2 2 2 2 2 2" xfId="1229" xr:uid="{00000000-0005-0000-0000-000099730000}"/>
    <cellStyle name="Normal 4 2 2 2 2 2 2 2" xfId="2639" xr:uid="{00000000-0005-0000-0000-00009A730000}"/>
    <cellStyle name="Normal 4 2 2 2 2 2 2 2 2" xfId="5114" xr:uid="{00000000-0005-0000-0000-00009B730000}"/>
    <cellStyle name="Normal 4 2 2 2 2 2 2 2 2 2" xfId="13260" xr:uid="{00000000-0005-0000-0000-00009C730000}"/>
    <cellStyle name="Normal 4 2 2 2 2 2 2 2 2 2 2" xfId="29556" xr:uid="{00000000-0005-0000-0000-00009D730000}"/>
    <cellStyle name="Normal 4 2 2 2 2 2 2 2 2 3" xfId="21410" xr:uid="{00000000-0005-0000-0000-00009E730000}"/>
    <cellStyle name="Normal 4 2 2 2 2 2 2 2 3" xfId="7938" xr:uid="{00000000-0005-0000-0000-00009F730000}"/>
    <cellStyle name="Normal 4 2 2 2 2 2 2 2 3 2" xfId="16084" xr:uid="{00000000-0005-0000-0000-0000A0730000}"/>
    <cellStyle name="Normal 4 2 2 2 2 2 2 2 3 2 2" xfId="32380" xr:uid="{00000000-0005-0000-0000-0000A1730000}"/>
    <cellStyle name="Normal 4 2 2 2 2 2 2 2 3 3" xfId="24234" xr:uid="{00000000-0005-0000-0000-0000A2730000}"/>
    <cellStyle name="Normal 4 2 2 2 2 2 2 2 4" xfId="10785" xr:uid="{00000000-0005-0000-0000-0000A3730000}"/>
    <cellStyle name="Normal 4 2 2 2 2 2 2 2 4 2" xfId="27081" xr:uid="{00000000-0005-0000-0000-0000A4730000}"/>
    <cellStyle name="Normal 4 2 2 2 2 2 2 2 5" xfId="18935" xr:uid="{00000000-0005-0000-0000-0000A5730000}"/>
    <cellStyle name="Normal 4 2 2 2 2 2 2 3" xfId="3896" xr:uid="{00000000-0005-0000-0000-0000A6730000}"/>
    <cellStyle name="Normal 4 2 2 2 2 2 2 3 2" xfId="12042" xr:uid="{00000000-0005-0000-0000-0000A7730000}"/>
    <cellStyle name="Normal 4 2 2 2 2 2 2 3 2 2" xfId="28338" xr:uid="{00000000-0005-0000-0000-0000A8730000}"/>
    <cellStyle name="Normal 4 2 2 2 2 2 2 3 3" xfId="20192" xr:uid="{00000000-0005-0000-0000-0000A9730000}"/>
    <cellStyle name="Normal 4 2 2 2 2 2 2 4" xfId="6528" xr:uid="{00000000-0005-0000-0000-0000AA730000}"/>
    <cellStyle name="Normal 4 2 2 2 2 2 2 4 2" xfId="14674" xr:uid="{00000000-0005-0000-0000-0000AB730000}"/>
    <cellStyle name="Normal 4 2 2 2 2 2 2 4 2 2" xfId="30970" xr:uid="{00000000-0005-0000-0000-0000AC730000}"/>
    <cellStyle name="Normal 4 2 2 2 2 2 2 4 3" xfId="22824" xr:uid="{00000000-0005-0000-0000-0000AD730000}"/>
    <cellStyle name="Normal 4 2 2 2 2 2 2 5" xfId="9375" xr:uid="{00000000-0005-0000-0000-0000AE730000}"/>
    <cellStyle name="Normal 4 2 2 2 2 2 2 5 2" xfId="25671" xr:uid="{00000000-0005-0000-0000-0000AF730000}"/>
    <cellStyle name="Normal 4 2 2 2 2 2 2 6" xfId="17525" xr:uid="{00000000-0005-0000-0000-0000B0730000}"/>
    <cellStyle name="Normal 4 2 2 2 2 2 3" xfId="1934" xr:uid="{00000000-0005-0000-0000-0000B1730000}"/>
    <cellStyle name="Normal 4 2 2 2 2 2 3 2" xfId="4505" xr:uid="{00000000-0005-0000-0000-0000B2730000}"/>
    <cellStyle name="Normal 4 2 2 2 2 2 3 2 2" xfId="12651" xr:uid="{00000000-0005-0000-0000-0000B3730000}"/>
    <cellStyle name="Normal 4 2 2 2 2 2 3 2 2 2" xfId="28947" xr:uid="{00000000-0005-0000-0000-0000B4730000}"/>
    <cellStyle name="Normal 4 2 2 2 2 2 3 2 3" xfId="20801" xr:uid="{00000000-0005-0000-0000-0000B5730000}"/>
    <cellStyle name="Normal 4 2 2 2 2 2 3 3" xfId="7233" xr:uid="{00000000-0005-0000-0000-0000B6730000}"/>
    <cellStyle name="Normal 4 2 2 2 2 2 3 3 2" xfId="15379" xr:uid="{00000000-0005-0000-0000-0000B7730000}"/>
    <cellStyle name="Normal 4 2 2 2 2 2 3 3 2 2" xfId="31675" xr:uid="{00000000-0005-0000-0000-0000B8730000}"/>
    <cellStyle name="Normal 4 2 2 2 2 2 3 3 3" xfId="23529" xr:uid="{00000000-0005-0000-0000-0000B9730000}"/>
    <cellStyle name="Normal 4 2 2 2 2 2 3 4" xfId="10080" xr:uid="{00000000-0005-0000-0000-0000BA730000}"/>
    <cellStyle name="Normal 4 2 2 2 2 2 3 4 2" xfId="26376" xr:uid="{00000000-0005-0000-0000-0000BB730000}"/>
    <cellStyle name="Normal 4 2 2 2 2 2 3 5" xfId="18230" xr:uid="{00000000-0005-0000-0000-0000BC730000}"/>
    <cellStyle name="Normal 4 2 2 2 2 2 4" xfId="3287" xr:uid="{00000000-0005-0000-0000-0000BD730000}"/>
    <cellStyle name="Normal 4 2 2 2 2 2 4 2" xfId="11433" xr:uid="{00000000-0005-0000-0000-0000BE730000}"/>
    <cellStyle name="Normal 4 2 2 2 2 2 4 2 2" xfId="27729" xr:uid="{00000000-0005-0000-0000-0000BF730000}"/>
    <cellStyle name="Normal 4 2 2 2 2 2 4 3" xfId="19583" xr:uid="{00000000-0005-0000-0000-0000C0730000}"/>
    <cellStyle name="Normal 4 2 2 2 2 2 5" xfId="5823" xr:uid="{00000000-0005-0000-0000-0000C1730000}"/>
    <cellStyle name="Normal 4 2 2 2 2 2 5 2" xfId="13969" xr:uid="{00000000-0005-0000-0000-0000C2730000}"/>
    <cellStyle name="Normal 4 2 2 2 2 2 5 2 2" xfId="30265" xr:uid="{00000000-0005-0000-0000-0000C3730000}"/>
    <cellStyle name="Normal 4 2 2 2 2 2 5 3" xfId="22119" xr:uid="{00000000-0005-0000-0000-0000C4730000}"/>
    <cellStyle name="Normal 4 2 2 2 2 2 6" xfId="8670" xr:uid="{00000000-0005-0000-0000-0000C5730000}"/>
    <cellStyle name="Normal 4 2 2 2 2 2 6 2" xfId="24966" xr:uid="{00000000-0005-0000-0000-0000C6730000}"/>
    <cellStyle name="Normal 4 2 2 2 2 2 7" xfId="16820" xr:uid="{00000000-0005-0000-0000-0000C7730000}"/>
    <cellStyle name="Normal 4 2 2 2 2 3" xfId="885" xr:uid="{00000000-0005-0000-0000-0000C8730000}"/>
    <cellStyle name="Normal 4 2 2 2 2 3 2" xfId="2295" xr:uid="{00000000-0005-0000-0000-0000C9730000}"/>
    <cellStyle name="Normal 4 2 2 2 2 3 2 2" xfId="4818" xr:uid="{00000000-0005-0000-0000-0000CA730000}"/>
    <cellStyle name="Normal 4 2 2 2 2 3 2 2 2" xfId="12964" xr:uid="{00000000-0005-0000-0000-0000CB730000}"/>
    <cellStyle name="Normal 4 2 2 2 2 3 2 2 2 2" xfId="29260" xr:uid="{00000000-0005-0000-0000-0000CC730000}"/>
    <cellStyle name="Normal 4 2 2 2 2 3 2 2 3" xfId="21114" xr:uid="{00000000-0005-0000-0000-0000CD730000}"/>
    <cellStyle name="Normal 4 2 2 2 2 3 2 3" xfId="7594" xr:uid="{00000000-0005-0000-0000-0000CE730000}"/>
    <cellStyle name="Normal 4 2 2 2 2 3 2 3 2" xfId="15740" xr:uid="{00000000-0005-0000-0000-0000CF730000}"/>
    <cellStyle name="Normal 4 2 2 2 2 3 2 3 2 2" xfId="32036" xr:uid="{00000000-0005-0000-0000-0000D0730000}"/>
    <cellStyle name="Normal 4 2 2 2 2 3 2 3 3" xfId="23890" xr:uid="{00000000-0005-0000-0000-0000D1730000}"/>
    <cellStyle name="Normal 4 2 2 2 2 3 2 4" xfId="10441" xr:uid="{00000000-0005-0000-0000-0000D2730000}"/>
    <cellStyle name="Normal 4 2 2 2 2 3 2 4 2" xfId="26737" xr:uid="{00000000-0005-0000-0000-0000D3730000}"/>
    <cellStyle name="Normal 4 2 2 2 2 3 2 5" xfId="18591" xr:uid="{00000000-0005-0000-0000-0000D4730000}"/>
    <cellStyle name="Normal 4 2 2 2 2 3 3" xfId="3600" xr:uid="{00000000-0005-0000-0000-0000D5730000}"/>
    <cellStyle name="Normal 4 2 2 2 2 3 3 2" xfId="11746" xr:uid="{00000000-0005-0000-0000-0000D6730000}"/>
    <cellStyle name="Normal 4 2 2 2 2 3 3 2 2" xfId="28042" xr:uid="{00000000-0005-0000-0000-0000D7730000}"/>
    <cellStyle name="Normal 4 2 2 2 2 3 3 3" xfId="19896" xr:uid="{00000000-0005-0000-0000-0000D8730000}"/>
    <cellStyle name="Normal 4 2 2 2 2 3 4" xfId="6184" xr:uid="{00000000-0005-0000-0000-0000D9730000}"/>
    <cellStyle name="Normal 4 2 2 2 2 3 4 2" xfId="14330" xr:uid="{00000000-0005-0000-0000-0000DA730000}"/>
    <cellStyle name="Normal 4 2 2 2 2 3 4 2 2" xfId="30626" xr:uid="{00000000-0005-0000-0000-0000DB730000}"/>
    <cellStyle name="Normal 4 2 2 2 2 3 4 3" xfId="22480" xr:uid="{00000000-0005-0000-0000-0000DC730000}"/>
    <cellStyle name="Normal 4 2 2 2 2 3 5" xfId="9031" xr:uid="{00000000-0005-0000-0000-0000DD730000}"/>
    <cellStyle name="Normal 4 2 2 2 2 3 5 2" xfId="25327" xr:uid="{00000000-0005-0000-0000-0000DE730000}"/>
    <cellStyle name="Normal 4 2 2 2 2 3 6" xfId="17181" xr:uid="{00000000-0005-0000-0000-0000DF730000}"/>
    <cellStyle name="Normal 4 2 2 2 2 4" xfId="1590" xr:uid="{00000000-0005-0000-0000-0000E0730000}"/>
    <cellStyle name="Normal 4 2 2 2 2 4 2" xfId="4209" xr:uid="{00000000-0005-0000-0000-0000E1730000}"/>
    <cellStyle name="Normal 4 2 2 2 2 4 2 2" xfId="12355" xr:uid="{00000000-0005-0000-0000-0000E2730000}"/>
    <cellStyle name="Normal 4 2 2 2 2 4 2 2 2" xfId="28651" xr:uid="{00000000-0005-0000-0000-0000E3730000}"/>
    <cellStyle name="Normal 4 2 2 2 2 4 2 3" xfId="20505" xr:uid="{00000000-0005-0000-0000-0000E4730000}"/>
    <cellStyle name="Normal 4 2 2 2 2 4 3" xfId="6889" xr:uid="{00000000-0005-0000-0000-0000E5730000}"/>
    <cellStyle name="Normal 4 2 2 2 2 4 3 2" xfId="15035" xr:uid="{00000000-0005-0000-0000-0000E6730000}"/>
    <cellStyle name="Normal 4 2 2 2 2 4 3 2 2" xfId="31331" xr:uid="{00000000-0005-0000-0000-0000E7730000}"/>
    <cellStyle name="Normal 4 2 2 2 2 4 3 3" xfId="23185" xr:uid="{00000000-0005-0000-0000-0000E8730000}"/>
    <cellStyle name="Normal 4 2 2 2 2 4 4" xfId="9736" xr:uid="{00000000-0005-0000-0000-0000E9730000}"/>
    <cellStyle name="Normal 4 2 2 2 2 4 4 2" xfId="26032" xr:uid="{00000000-0005-0000-0000-0000EA730000}"/>
    <cellStyle name="Normal 4 2 2 2 2 4 5" xfId="17886" xr:uid="{00000000-0005-0000-0000-0000EB730000}"/>
    <cellStyle name="Normal 4 2 2 2 2 5" xfId="2991" xr:uid="{00000000-0005-0000-0000-0000EC730000}"/>
    <cellStyle name="Normal 4 2 2 2 2 5 2" xfId="11137" xr:uid="{00000000-0005-0000-0000-0000ED730000}"/>
    <cellStyle name="Normal 4 2 2 2 2 5 2 2" xfId="27433" xr:uid="{00000000-0005-0000-0000-0000EE730000}"/>
    <cellStyle name="Normal 4 2 2 2 2 5 3" xfId="19287" xr:uid="{00000000-0005-0000-0000-0000EF730000}"/>
    <cellStyle name="Normal 4 2 2 2 2 6" xfId="5479" xr:uid="{00000000-0005-0000-0000-0000F0730000}"/>
    <cellStyle name="Normal 4 2 2 2 2 6 2" xfId="13625" xr:uid="{00000000-0005-0000-0000-0000F1730000}"/>
    <cellStyle name="Normal 4 2 2 2 2 6 2 2" xfId="29921" xr:uid="{00000000-0005-0000-0000-0000F2730000}"/>
    <cellStyle name="Normal 4 2 2 2 2 6 3" xfId="21775" xr:uid="{00000000-0005-0000-0000-0000F3730000}"/>
    <cellStyle name="Normal 4 2 2 2 2 7" xfId="8326" xr:uid="{00000000-0005-0000-0000-0000F4730000}"/>
    <cellStyle name="Normal 4 2 2 2 2 7 2" xfId="24622" xr:uid="{00000000-0005-0000-0000-0000F5730000}"/>
    <cellStyle name="Normal 4 2 2 2 2 8" xfId="16476" xr:uid="{00000000-0005-0000-0000-0000F6730000}"/>
    <cellStyle name="Normal 4 2 2 2 3" xfId="254" xr:uid="{00000000-0005-0000-0000-0000F7730000}"/>
    <cellStyle name="Normal 4 2 2 2 3 2" xfId="598" xr:uid="{00000000-0005-0000-0000-0000F8730000}"/>
    <cellStyle name="Normal 4 2 2 2 3 2 2" xfId="1304" xr:uid="{00000000-0005-0000-0000-0000F9730000}"/>
    <cellStyle name="Normal 4 2 2 2 3 2 2 2" xfId="2714" xr:uid="{00000000-0005-0000-0000-0000FA730000}"/>
    <cellStyle name="Normal 4 2 2 2 3 2 2 2 2" xfId="5188" xr:uid="{00000000-0005-0000-0000-0000FB730000}"/>
    <cellStyle name="Normal 4 2 2 2 3 2 2 2 2 2" xfId="13334" xr:uid="{00000000-0005-0000-0000-0000FC730000}"/>
    <cellStyle name="Normal 4 2 2 2 3 2 2 2 2 2 2" xfId="29630" xr:uid="{00000000-0005-0000-0000-0000FD730000}"/>
    <cellStyle name="Normal 4 2 2 2 3 2 2 2 2 3" xfId="21484" xr:uid="{00000000-0005-0000-0000-0000FE730000}"/>
    <cellStyle name="Normal 4 2 2 2 3 2 2 2 3" xfId="8013" xr:uid="{00000000-0005-0000-0000-0000FF730000}"/>
    <cellStyle name="Normal 4 2 2 2 3 2 2 2 3 2" xfId="16159" xr:uid="{00000000-0005-0000-0000-000000740000}"/>
    <cellStyle name="Normal 4 2 2 2 3 2 2 2 3 2 2" xfId="32455" xr:uid="{00000000-0005-0000-0000-000001740000}"/>
    <cellStyle name="Normal 4 2 2 2 3 2 2 2 3 3" xfId="24309" xr:uid="{00000000-0005-0000-0000-000002740000}"/>
    <cellStyle name="Normal 4 2 2 2 3 2 2 2 4" xfId="10860" xr:uid="{00000000-0005-0000-0000-000003740000}"/>
    <cellStyle name="Normal 4 2 2 2 3 2 2 2 4 2" xfId="27156" xr:uid="{00000000-0005-0000-0000-000004740000}"/>
    <cellStyle name="Normal 4 2 2 2 3 2 2 2 5" xfId="19010" xr:uid="{00000000-0005-0000-0000-000005740000}"/>
    <cellStyle name="Normal 4 2 2 2 3 2 2 3" xfId="3970" xr:uid="{00000000-0005-0000-0000-000006740000}"/>
    <cellStyle name="Normal 4 2 2 2 3 2 2 3 2" xfId="12116" xr:uid="{00000000-0005-0000-0000-000007740000}"/>
    <cellStyle name="Normal 4 2 2 2 3 2 2 3 2 2" xfId="28412" xr:uid="{00000000-0005-0000-0000-000008740000}"/>
    <cellStyle name="Normal 4 2 2 2 3 2 2 3 3" xfId="20266" xr:uid="{00000000-0005-0000-0000-000009740000}"/>
    <cellStyle name="Normal 4 2 2 2 3 2 2 4" xfId="6603" xr:uid="{00000000-0005-0000-0000-00000A740000}"/>
    <cellStyle name="Normal 4 2 2 2 3 2 2 4 2" xfId="14749" xr:uid="{00000000-0005-0000-0000-00000B740000}"/>
    <cellStyle name="Normal 4 2 2 2 3 2 2 4 2 2" xfId="31045" xr:uid="{00000000-0005-0000-0000-00000C740000}"/>
    <cellStyle name="Normal 4 2 2 2 3 2 2 4 3" xfId="22899" xr:uid="{00000000-0005-0000-0000-00000D740000}"/>
    <cellStyle name="Normal 4 2 2 2 3 2 2 5" xfId="9450" xr:uid="{00000000-0005-0000-0000-00000E740000}"/>
    <cellStyle name="Normal 4 2 2 2 3 2 2 5 2" xfId="25746" xr:uid="{00000000-0005-0000-0000-00000F740000}"/>
    <cellStyle name="Normal 4 2 2 2 3 2 2 6" xfId="17600" xr:uid="{00000000-0005-0000-0000-000010740000}"/>
    <cellStyle name="Normal 4 2 2 2 3 2 3" xfId="2009" xr:uid="{00000000-0005-0000-0000-000011740000}"/>
    <cellStyle name="Normal 4 2 2 2 3 2 3 2" xfId="4579" xr:uid="{00000000-0005-0000-0000-000012740000}"/>
    <cellStyle name="Normal 4 2 2 2 3 2 3 2 2" xfId="12725" xr:uid="{00000000-0005-0000-0000-000013740000}"/>
    <cellStyle name="Normal 4 2 2 2 3 2 3 2 2 2" xfId="29021" xr:uid="{00000000-0005-0000-0000-000014740000}"/>
    <cellStyle name="Normal 4 2 2 2 3 2 3 2 3" xfId="20875" xr:uid="{00000000-0005-0000-0000-000015740000}"/>
    <cellStyle name="Normal 4 2 2 2 3 2 3 3" xfId="7308" xr:uid="{00000000-0005-0000-0000-000016740000}"/>
    <cellStyle name="Normal 4 2 2 2 3 2 3 3 2" xfId="15454" xr:uid="{00000000-0005-0000-0000-000017740000}"/>
    <cellStyle name="Normal 4 2 2 2 3 2 3 3 2 2" xfId="31750" xr:uid="{00000000-0005-0000-0000-000018740000}"/>
    <cellStyle name="Normal 4 2 2 2 3 2 3 3 3" xfId="23604" xr:uid="{00000000-0005-0000-0000-000019740000}"/>
    <cellStyle name="Normal 4 2 2 2 3 2 3 4" xfId="10155" xr:uid="{00000000-0005-0000-0000-00001A740000}"/>
    <cellStyle name="Normal 4 2 2 2 3 2 3 4 2" xfId="26451" xr:uid="{00000000-0005-0000-0000-00001B740000}"/>
    <cellStyle name="Normal 4 2 2 2 3 2 3 5" xfId="18305" xr:uid="{00000000-0005-0000-0000-00001C740000}"/>
    <cellStyle name="Normal 4 2 2 2 3 2 4" xfId="3361" xr:uid="{00000000-0005-0000-0000-00001D740000}"/>
    <cellStyle name="Normal 4 2 2 2 3 2 4 2" xfId="11507" xr:uid="{00000000-0005-0000-0000-00001E740000}"/>
    <cellStyle name="Normal 4 2 2 2 3 2 4 2 2" xfId="27803" xr:uid="{00000000-0005-0000-0000-00001F740000}"/>
    <cellStyle name="Normal 4 2 2 2 3 2 4 3" xfId="19657" xr:uid="{00000000-0005-0000-0000-000020740000}"/>
    <cellStyle name="Normal 4 2 2 2 3 2 5" xfId="5898" xr:uid="{00000000-0005-0000-0000-000021740000}"/>
    <cellStyle name="Normal 4 2 2 2 3 2 5 2" xfId="14044" xr:uid="{00000000-0005-0000-0000-000022740000}"/>
    <cellStyle name="Normal 4 2 2 2 3 2 5 2 2" xfId="30340" xr:uid="{00000000-0005-0000-0000-000023740000}"/>
    <cellStyle name="Normal 4 2 2 2 3 2 5 3" xfId="22194" xr:uid="{00000000-0005-0000-0000-000024740000}"/>
    <cellStyle name="Normal 4 2 2 2 3 2 6" xfId="8745" xr:uid="{00000000-0005-0000-0000-000025740000}"/>
    <cellStyle name="Normal 4 2 2 2 3 2 6 2" xfId="25041" xr:uid="{00000000-0005-0000-0000-000026740000}"/>
    <cellStyle name="Normal 4 2 2 2 3 2 7" xfId="16895" xr:uid="{00000000-0005-0000-0000-000027740000}"/>
    <cellStyle name="Normal 4 2 2 2 3 3" xfId="960" xr:uid="{00000000-0005-0000-0000-000028740000}"/>
    <cellStyle name="Normal 4 2 2 2 3 3 2" xfId="2370" xr:uid="{00000000-0005-0000-0000-000029740000}"/>
    <cellStyle name="Normal 4 2 2 2 3 3 2 2" xfId="4892" xr:uid="{00000000-0005-0000-0000-00002A740000}"/>
    <cellStyle name="Normal 4 2 2 2 3 3 2 2 2" xfId="13038" xr:uid="{00000000-0005-0000-0000-00002B740000}"/>
    <cellStyle name="Normal 4 2 2 2 3 3 2 2 2 2" xfId="29334" xr:uid="{00000000-0005-0000-0000-00002C740000}"/>
    <cellStyle name="Normal 4 2 2 2 3 3 2 2 3" xfId="21188" xr:uid="{00000000-0005-0000-0000-00002D740000}"/>
    <cellStyle name="Normal 4 2 2 2 3 3 2 3" xfId="7669" xr:uid="{00000000-0005-0000-0000-00002E740000}"/>
    <cellStyle name="Normal 4 2 2 2 3 3 2 3 2" xfId="15815" xr:uid="{00000000-0005-0000-0000-00002F740000}"/>
    <cellStyle name="Normal 4 2 2 2 3 3 2 3 2 2" xfId="32111" xr:uid="{00000000-0005-0000-0000-000030740000}"/>
    <cellStyle name="Normal 4 2 2 2 3 3 2 3 3" xfId="23965" xr:uid="{00000000-0005-0000-0000-000031740000}"/>
    <cellStyle name="Normal 4 2 2 2 3 3 2 4" xfId="10516" xr:uid="{00000000-0005-0000-0000-000032740000}"/>
    <cellStyle name="Normal 4 2 2 2 3 3 2 4 2" xfId="26812" xr:uid="{00000000-0005-0000-0000-000033740000}"/>
    <cellStyle name="Normal 4 2 2 2 3 3 2 5" xfId="18666" xr:uid="{00000000-0005-0000-0000-000034740000}"/>
    <cellStyle name="Normal 4 2 2 2 3 3 3" xfId="3674" xr:uid="{00000000-0005-0000-0000-000035740000}"/>
    <cellStyle name="Normal 4 2 2 2 3 3 3 2" xfId="11820" xr:uid="{00000000-0005-0000-0000-000036740000}"/>
    <cellStyle name="Normal 4 2 2 2 3 3 3 2 2" xfId="28116" xr:uid="{00000000-0005-0000-0000-000037740000}"/>
    <cellStyle name="Normal 4 2 2 2 3 3 3 3" xfId="19970" xr:uid="{00000000-0005-0000-0000-000038740000}"/>
    <cellStyle name="Normal 4 2 2 2 3 3 4" xfId="6259" xr:uid="{00000000-0005-0000-0000-000039740000}"/>
    <cellStyle name="Normal 4 2 2 2 3 3 4 2" xfId="14405" xr:uid="{00000000-0005-0000-0000-00003A740000}"/>
    <cellStyle name="Normal 4 2 2 2 3 3 4 2 2" xfId="30701" xr:uid="{00000000-0005-0000-0000-00003B740000}"/>
    <cellStyle name="Normal 4 2 2 2 3 3 4 3" xfId="22555" xr:uid="{00000000-0005-0000-0000-00003C740000}"/>
    <cellStyle name="Normal 4 2 2 2 3 3 5" xfId="9106" xr:uid="{00000000-0005-0000-0000-00003D740000}"/>
    <cellStyle name="Normal 4 2 2 2 3 3 5 2" xfId="25402" xr:uid="{00000000-0005-0000-0000-00003E740000}"/>
    <cellStyle name="Normal 4 2 2 2 3 3 6" xfId="17256" xr:uid="{00000000-0005-0000-0000-00003F740000}"/>
    <cellStyle name="Normal 4 2 2 2 3 4" xfId="1665" xr:uid="{00000000-0005-0000-0000-000040740000}"/>
    <cellStyle name="Normal 4 2 2 2 3 4 2" xfId="4283" xr:uid="{00000000-0005-0000-0000-000041740000}"/>
    <cellStyle name="Normal 4 2 2 2 3 4 2 2" xfId="12429" xr:uid="{00000000-0005-0000-0000-000042740000}"/>
    <cellStyle name="Normal 4 2 2 2 3 4 2 2 2" xfId="28725" xr:uid="{00000000-0005-0000-0000-000043740000}"/>
    <cellStyle name="Normal 4 2 2 2 3 4 2 3" xfId="20579" xr:uid="{00000000-0005-0000-0000-000044740000}"/>
    <cellStyle name="Normal 4 2 2 2 3 4 3" xfId="6964" xr:uid="{00000000-0005-0000-0000-000045740000}"/>
    <cellStyle name="Normal 4 2 2 2 3 4 3 2" xfId="15110" xr:uid="{00000000-0005-0000-0000-000046740000}"/>
    <cellStyle name="Normal 4 2 2 2 3 4 3 2 2" xfId="31406" xr:uid="{00000000-0005-0000-0000-000047740000}"/>
    <cellStyle name="Normal 4 2 2 2 3 4 3 3" xfId="23260" xr:uid="{00000000-0005-0000-0000-000048740000}"/>
    <cellStyle name="Normal 4 2 2 2 3 4 4" xfId="9811" xr:uid="{00000000-0005-0000-0000-000049740000}"/>
    <cellStyle name="Normal 4 2 2 2 3 4 4 2" xfId="26107" xr:uid="{00000000-0005-0000-0000-00004A740000}"/>
    <cellStyle name="Normal 4 2 2 2 3 4 5" xfId="17961" xr:uid="{00000000-0005-0000-0000-00004B740000}"/>
    <cellStyle name="Normal 4 2 2 2 3 5" xfId="3065" xr:uid="{00000000-0005-0000-0000-00004C740000}"/>
    <cellStyle name="Normal 4 2 2 2 3 5 2" xfId="11211" xr:uid="{00000000-0005-0000-0000-00004D740000}"/>
    <cellStyle name="Normal 4 2 2 2 3 5 2 2" xfId="27507" xr:uid="{00000000-0005-0000-0000-00004E740000}"/>
    <cellStyle name="Normal 4 2 2 2 3 5 3" xfId="19361" xr:uid="{00000000-0005-0000-0000-00004F740000}"/>
    <cellStyle name="Normal 4 2 2 2 3 6" xfId="5554" xr:uid="{00000000-0005-0000-0000-000050740000}"/>
    <cellStyle name="Normal 4 2 2 2 3 6 2" xfId="13700" xr:uid="{00000000-0005-0000-0000-000051740000}"/>
    <cellStyle name="Normal 4 2 2 2 3 6 2 2" xfId="29996" xr:uid="{00000000-0005-0000-0000-000052740000}"/>
    <cellStyle name="Normal 4 2 2 2 3 6 3" xfId="21850" xr:uid="{00000000-0005-0000-0000-000053740000}"/>
    <cellStyle name="Normal 4 2 2 2 3 7" xfId="8401" xr:uid="{00000000-0005-0000-0000-000054740000}"/>
    <cellStyle name="Normal 4 2 2 2 3 7 2" xfId="24697" xr:uid="{00000000-0005-0000-0000-000055740000}"/>
    <cellStyle name="Normal 4 2 2 2 3 8" xfId="16551" xr:uid="{00000000-0005-0000-0000-000056740000}"/>
    <cellStyle name="Normal 4 2 2 2 4" xfId="343" xr:uid="{00000000-0005-0000-0000-000057740000}"/>
    <cellStyle name="Normal 4 2 2 2 4 2" xfId="687" xr:uid="{00000000-0005-0000-0000-000058740000}"/>
    <cellStyle name="Normal 4 2 2 2 4 2 2" xfId="1393" xr:uid="{00000000-0005-0000-0000-000059740000}"/>
    <cellStyle name="Normal 4 2 2 2 4 2 2 2" xfId="2803" xr:uid="{00000000-0005-0000-0000-00005A740000}"/>
    <cellStyle name="Normal 4 2 2 2 4 2 2 2 2" xfId="5262" xr:uid="{00000000-0005-0000-0000-00005B740000}"/>
    <cellStyle name="Normal 4 2 2 2 4 2 2 2 2 2" xfId="13408" xr:uid="{00000000-0005-0000-0000-00005C740000}"/>
    <cellStyle name="Normal 4 2 2 2 4 2 2 2 2 2 2" xfId="29704" xr:uid="{00000000-0005-0000-0000-00005D740000}"/>
    <cellStyle name="Normal 4 2 2 2 4 2 2 2 2 3" xfId="21558" xr:uid="{00000000-0005-0000-0000-00005E740000}"/>
    <cellStyle name="Normal 4 2 2 2 4 2 2 2 3" xfId="8102" xr:uid="{00000000-0005-0000-0000-00005F740000}"/>
    <cellStyle name="Normal 4 2 2 2 4 2 2 2 3 2" xfId="16248" xr:uid="{00000000-0005-0000-0000-000060740000}"/>
    <cellStyle name="Normal 4 2 2 2 4 2 2 2 3 2 2" xfId="32544" xr:uid="{00000000-0005-0000-0000-000061740000}"/>
    <cellStyle name="Normal 4 2 2 2 4 2 2 2 3 3" xfId="24398" xr:uid="{00000000-0005-0000-0000-000062740000}"/>
    <cellStyle name="Normal 4 2 2 2 4 2 2 2 4" xfId="10949" xr:uid="{00000000-0005-0000-0000-000063740000}"/>
    <cellStyle name="Normal 4 2 2 2 4 2 2 2 4 2" xfId="27245" xr:uid="{00000000-0005-0000-0000-000064740000}"/>
    <cellStyle name="Normal 4 2 2 2 4 2 2 2 5" xfId="19099" xr:uid="{00000000-0005-0000-0000-000065740000}"/>
    <cellStyle name="Normal 4 2 2 2 4 2 2 3" xfId="4044" xr:uid="{00000000-0005-0000-0000-000066740000}"/>
    <cellStyle name="Normal 4 2 2 2 4 2 2 3 2" xfId="12190" xr:uid="{00000000-0005-0000-0000-000067740000}"/>
    <cellStyle name="Normal 4 2 2 2 4 2 2 3 2 2" xfId="28486" xr:uid="{00000000-0005-0000-0000-000068740000}"/>
    <cellStyle name="Normal 4 2 2 2 4 2 2 3 3" xfId="20340" xr:uid="{00000000-0005-0000-0000-000069740000}"/>
    <cellStyle name="Normal 4 2 2 2 4 2 2 4" xfId="6692" xr:uid="{00000000-0005-0000-0000-00006A740000}"/>
    <cellStyle name="Normal 4 2 2 2 4 2 2 4 2" xfId="14838" xr:uid="{00000000-0005-0000-0000-00006B740000}"/>
    <cellStyle name="Normal 4 2 2 2 4 2 2 4 2 2" xfId="31134" xr:uid="{00000000-0005-0000-0000-00006C740000}"/>
    <cellStyle name="Normal 4 2 2 2 4 2 2 4 3" xfId="22988" xr:uid="{00000000-0005-0000-0000-00006D740000}"/>
    <cellStyle name="Normal 4 2 2 2 4 2 2 5" xfId="9539" xr:uid="{00000000-0005-0000-0000-00006E740000}"/>
    <cellStyle name="Normal 4 2 2 2 4 2 2 5 2" xfId="25835" xr:uid="{00000000-0005-0000-0000-00006F740000}"/>
    <cellStyle name="Normal 4 2 2 2 4 2 2 6" xfId="17689" xr:uid="{00000000-0005-0000-0000-000070740000}"/>
    <cellStyle name="Normal 4 2 2 2 4 2 3" xfId="2098" xr:uid="{00000000-0005-0000-0000-000071740000}"/>
    <cellStyle name="Normal 4 2 2 2 4 2 3 2" xfId="4653" xr:uid="{00000000-0005-0000-0000-000072740000}"/>
    <cellStyle name="Normal 4 2 2 2 4 2 3 2 2" xfId="12799" xr:uid="{00000000-0005-0000-0000-000073740000}"/>
    <cellStyle name="Normal 4 2 2 2 4 2 3 2 2 2" xfId="29095" xr:uid="{00000000-0005-0000-0000-000074740000}"/>
    <cellStyle name="Normal 4 2 2 2 4 2 3 2 3" xfId="20949" xr:uid="{00000000-0005-0000-0000-000075740000}"/>
    <cellStyle name="Normal 4 2 2 2 4 2 3 3" xfId="7397" xr:uid="{00000000-0005-0000-0000-000076740000}"/>
    <cellStyle name="Normal 4 2 2 2 4 2 3 3 2" xfId="15543" xr:uid="{00000000-0005-0000-0000-000077740000}"/>
    <cellStyle name="Normal 4 2 2 2 4 2 3 3 2 2" xfId="31839" xr:uid="{00000000-0005-0000-0000-000078740000}"/>
    <cellStyle name="Normal 4 2 2 2 4 2 3 3 3" xfId="23693" xr:uid="{00000000-0005-0000-0000-000079740000}"/>
    <cellStyle name="Normal 4 2 2 2 4 2 3 4" xfId="10244" xr:uid="{00000000-0005-0000-0000-00007A740000}"/>
    <cellStyle name="Normal 4 2 2 2 4 2 3 4 2" xfId="26540" xr:uid="{00000000-0005-0000-0000-00007B740000}"/>
    <cellStyle name="Normal 4 2 2 2 4 2 3 5" xfId="18394" xr:uid="{00000000-0005-0000-0000-00007C740000}"/>
    <cellStyle name="Normal 4 2 2 2 4 2 4" xfId="3435" xr:uid="{00000000-0005-0000-0000-00007D740000}"/>
    <cellStyle name="Normal 4 2 2 2 4 2 4 2" xfId="11581" xr:uid="{00000000-0005-0000-0000-00007E740000}"/>
    <cellStyle name="Normal 4 2 2 2 4 2 4 2 2" xfId="27877" xr:uid="{00000000-0005-0000-0000-00007F740000}"/>
    <cellStyle name="Normal 4 2 2 2 4 2 4 3" xfId="19731" xr:uid="{00000000-0005-0000-0000-000080740000}"/>
    <cellStyle name="Normal 4 2 2 2 4 2 5" xfId="5987" xr:uid="{00000000-0005-0000-0000-000081740000}"/>
    <cellStyle name="Normal 4 2 2 2 4 2 5 2" xfId="14133" xr:uid="{00000000-0005-0000-0000-000082740000}"/>
    <cellStyle name="Normal 4 2 2 2 4 2 5 2 2" xfId="30429" xr:uid="{00000000-0005-0000-0000-000083740000}"/>
    <cellStyle name="Normal 4 2 2 2 4 2 5 3" xfId="22283" xr:uid="{00000000-0005-0000-0000-000084740000}"/>
    <cellStyle name="Normal 4 2 2 2 4 2 6" xfId="8834" xr:uid="{00000000-0005-0000-0000-000085740000}"/>
    <cellStyle name="Normal 4 2 2 2 4 2 6 2" xfId="25130" xr:uid="{00000000-0005-0000-0000-000086740000}"/>
    <cellStyle name="Normal 4 2 2 2 4 2 7" xfId="16984" xr:uid="{00000000-0005-0000-0000-000087740000}"/>
    <cellStyle name="Normal 4 2 2 2 4 3" xfId="1049" xr:uid="{00000000-0005-0000-0000-000088740000}"/>
    <cellStyle name="Normal 4 2 2 2 4 3 2" xfId="2459" xr:uid="{00000000-0005-0000-0000-000089740000}"/>
    <cellStyle name="Normal 4 2 2 2 4 3 2 2" xfId="4966" xr:uid="{00000000-0005-0000-0000-00008A740000}"/>
    <cellStyle name="Normal 4 2 2 2 4 3 2 2 2" xfId="13112" xr:uid="{00000000-0005-0000-0000-00008B740000}"/>
    <cellStyle name="Normal 4 2 2 2 4 3 2 2 2 2" xfId="29408" xr:uid="{00000000-0005-0000-0000-00008C740000}"/>
    <cellStyle name="Normal 4 2 2 2 4 3 2 2 3" xfId="21262" xr:uid="{00000000-0005-0000-0000-00008D740000}"/>
    <cellStyle name="Normal 4 2 2 2 4 3 2 3" xfId="7758" xr:uid="{00000000-0005-0000-0000-00008E740000}"/>
    <cellStyle name="Normal 4 2 2 2 4 3 2 3 2" xfId="15904" xr:uid="{00000000-0005-0000-0000-00008F740000}"/>
    <cellStyle name="Normal 4 2 2 2 4 3 2 3 2 2" xfId="32200" xr:uid="{00000000-0005-0000-0000-000090740000}"/>
    <cellStyle name="Normal 4 2 2 2 4 3 2 3 3" xfId="24054" xr:uid="{00000000-0005-0000-0000-000091740000}"/>
    <cellStyle name="Normal 4 2 2 2 4 3 2 4" xfId="10605" xr:uid="{00000000-0005-0000-0000-000092740000}"/>
    <cellStyle name="Normal 4 2 2 2 4 3 2 4 2" xfId="26901" xr:uid="{00000000-0005-0000-0000-000093740000}"/>
    <cellStyle name="Normal 4 2 2 2 4 3 2 5" xfId="18755" xr:uid="{00000000-0005-0000-0000-000094740000}"/>
    <cellStyle name="Normal 4 2 2 2 4 3 3" xfId="3748" xr:uid="{00000000-0005-0000-0000-000095740000}"/>
    <cellStyle name="Normal 4 2 2 2 4 3 3 2" xfId="11894" xr:uid="{00000000-0005-0000-0000-000096740000}"/>
    <cellStyle name="Normal 4 2 2 2 4 3 3 2 2" xfId="28190" xr:uid="{00000000-0005-0000-0000-000097740000}"/>
    <cellStyle name="Normal 4 2 2 2 4 3 3 3" xfId="20044" xr:uid="{00000000-0005-0000-0000-000098740000}"/>
    <cellStyle name="Normal 4 2 2 2 4 3 4" xfId="6348" xr:uid="{00000000-0005-0000-0000-000099740000}"/>
    <cellStyle name="Normal 4 2 2 2 4 3 4 2" xfId="14494" xr:uid="{00000000-0005-0000-0000-00009A740000}"/>
    <cellStyle name="Normal 4 2 2 2 4 3 4 2 2" xfId="30790" xr:uid="{00000000-0005-0000-0000-00009B740000}"/>
    <cellStyle name="Normal 4 2 2 2 4 3 4 3" xfId="22644" xr:uid="{00000000-0005-0000-0000-00009C740000}"/>
    <cellStyle name="Normal 4 2 2 2 4 3 5" xfId="9195" xr:uid="{00000000-0005-0000-0000-00009D740000}"/>
    <cellStyle name="Normal 4 2 2 2 4 3 5 2" xfId="25491" xr:uid="{00000000-0005-0000-0000-00009E740000}"/>
    <cellStyle name="Normal 4 2 2 2 4 3 6" xfId="17345" xr:uid="{00000000-0005-0000-0000-00009F740000}"/>
    <cellStyle name="Normal 4 2 2 2 4 4" xfId="1754" xr:uid="{00000000-0005-0000-0000-0000A0740000}"/>
    <cellStyle name="Normal 4 2 2 2 4 4 2" xfId="4357" xr:uid="{00000000-0005-0000-0000-0000A1740000}"/>
    <cellStyle name="Normal 4 2 2 2 4 4 2 2" xfId="12503" xr:uid="{00000000-0005-0000-0000-0000A2740000}"/>
    <cellStyle name="Normal 4 2 2 2 4 4 2 2 2" xfId="28799" xr:uid="{00000000-0005-0000-0000-0000A3740000}"/>
    <cellStyle name="Normal 4 2 2 2 4 4 2 3" xfId="20653" xr:uid="{00000000-0005-0000-0000-0000A4740000}"/>
    <cellStyle name="Normal 4 2 2 2 4 4 3" xfId="7053" xr:uid="{00000000-0005-0000-0000-0000A5740000}"/>
    <cellStyle name="Normal 4 2 2 2 4 4 3 2" xfId="15199" xr:uid="{00000000-0005-0000-0000-0000A6740000}"/>
    <cellStyle name="Normal 4 2 2 2 4 4 3 2 2" xfId="31495" xr:uid="{00000000-0005-0000-0000-0000A7740000}"/>
    <cellStyle name="Normal 4 2 2 2 4 4 3 3" xfId="23349" xr:uid="{00000000-0005-0000-0000-0000A8740000}"/>
    <cellStyle name="Normal 4 2 2 2 4 4 4" xfId="9900" xr:uid="{00000000-0005-0000-0000-0000A9740000}"/>
    <cellStyle name="Normal 4 2 2 2 4 4 4 2" xfId="26196" xr:uid="{00000000-0005-0000-0000-0000AA740000}"/>
    <cellStyle name="Normal 4 2 2 2 4 4 5" xfId="18050" xr:uid="{00000000-0005-0000-0000-0000AB740000}"/>
    <cellStyle name="Normal 4 2 2 2 4 5" xfId="3139" xr:uid="{00000000-0005-0000-0000-0000AC740000}"/>
    <cellStyle name="Normal 4 2 2 2 4 5 2" xfId="11285" xr:uid="{00000000-0005-0000-0000-0000AD740000}"/>
    <cellStyle name="Normal 4 2 2 2 4 5 2 2" xfId="27581" xr:uid="{00000000-0005-0000-0000-0000AE740000}"/>
    <cellStyle name="Normal 4 2 2 2 4 5 3" xfId="19435" xr:uid="{00000000-0005-0000-0000-0000AF740000}"/>
    <cellStyle name="Normal 4 2 2 2 4 6" xfId="5643" xr:uid="{00000000-0005-0000-0000-0000B0740000}"/>
    <cellStyle name="Normal 4 2 2 2 4 6 2" xfId="13789" xr:uid="{00000000-0005-0000-0000-0000B1740000}"/>
    <cellStyle name="Normal 4 2 2 2 4 6 2 2" xfId="30085" xr:uid="{00000000-0005-0000-0000-0000B2740000}"/>
    <cellStyle name="Normal 4 2 2 2 4 6 3" xfId="21939" xr:uid="{00000000-0005-0000-0000-0000B3740000}"/>
    <cellStyle name="Normal 4 2 2 2 4 7" xfId="8490" xr:uid="{00000000-0005-0000-0000-0000B4740000}"/>
    <cellStyle name="Normal 4 2 2 2 4 7 2" xfId="24786" xr:uid="{00000000-0005-0000-0000-0000B5740000}"/>
    <cellStyle name="Normal 4 2 2 2 4 8" xfId="16640" xr:uid="{00000000-0005-0000-0000-0000B6740000}"/>
    <cellStyle name="Normal 4 2 2 2 5" xfId="433" xr:uid="{00000000-0005-0000-0000-0000B7740000}"/>
    <cellStyle name="Normal 4 2 2 2 5 2" xfId="1139" xr:uid="{00000000-0005-0000-0000-0000B8740000}"/>
    <cellStyle name="Normal 4 2 2 2 5 2 2" xfId="2549" xr:uid="{00000000-0005-0000-0000-0000B9740000}"/>
    <cellStyle name="Normal 4 2 2 2 5 2 2 2" xfId="5040" xr:uid="{00000000-0005-0000-0000-0000BA740000}"/>
    <cellStyle name="Normal 4 2 2 2 5 2 2 2 2" xfId="13186" xr:uid="{00000000-0005-0000-0000-0000BB740000}"/>
    <cellStyle name="Normal 4 2 2 2 5 2 2 2 2 2" xfId="29482" xr:uid="{00000000-0005-0000-0000-0000BC740000}"/>
    <cellStyle name="Normal 4 2 2 2 5 2 2 2 3" xfId="21336" xr:uid="{00000000-0005-0000-0000-0000BD740000}"/>
    <cellStyle name="Normal 4 2 2 2 5 2 2 3" xfId="7848" xr:uid="{00000000-0005-0000-0000-0000BE740000}"/>
    <cellStyle name="Normal 4 2 2 2 5 2 2 3 2" xfId="15994" xr:uid="{00000000-0005-0000-0000-0000BF740000}"/>
    <cellStyle name="Normal 4 2 2 2 5 2 2 3 2 2" xfId="32290" xr:uid="{00000000-0005-0000-0000-0000C0740000}"/>
    <cellStyle name="Normal 4 2 2 2 5 2 2 3 3" xfId="24144" xr:uid="{00000000-0005-0000-0000-0000C1740000}"/>
    <cellStyle name="Normal 4 2 2 2 5 2 2 4" xfId="10695" xr:uid="{00000000-0005-0000-0000-0000C2740000}"/>
    <cellStyle name="Normal 4 2 2 2 5 2 2 4 2" xfId="26991" xr:uid="{00000000-0005-0000-0000-0000C3740000}"/>
    <cellStyle name="Normal 4 2 2 2 5 2 2 5" xfId="18845" xr:uid="{00000000-0005-0000-0000-0000C4740000}"/>
    <cellStyle name="Normal 4 2 2 2 5 2 3" xfId="3822" xr:uid="{00000000-0005-0000-0000-0000C5740000}"/>
    <cellStyle name="Normal 4 2 2 2 5 2 3 2" xfId="11968" xr:uid="{00000000-0005-0000-0000-0000C6740000}"/>
    <cellStyle name="Normal 4 2 2 2 5 2 3 2 2" xfId="28264" xr:uid="{00000000-0005-0000-0000-0000C7740000}"/>
    <cellStyle name="Normal 4 2 2 2 5 2 3 3" xfId="20118" xr:uid="{00000000-0005-0000-0000-0000C8740000}"/>
    <cellStyle name="Normal 4 2 2 2 5 2 4" xfId="6438" xr:uid="{00000000-0005-0000-0000-0000C9740000}"/>
    <cellStyle name="Normal 4 2 2 2 5 2 4 2" xfId="14584" xr:uid="{00000000-0005-0000-0000-0000CA740000}"/>
    <cellStyle name="Normal 4 2 2 2 5 2 4 2 2" xfId="30880" xr:uid="{00000000-0005-0000-0000-0000CB740000}"/>
    <cellStyle name="Normal 4 2 2 2 5 2 4 3" xfId="22734" xr:uid="{00000000-0005-0000-0000-0000CC740000}"/>
    <cellStyle name="Normal 4 2 2 2 5 2 5" xfId="9285" xr:uid="{00000000-0005-0000-0000-0000CD740000}"/>
    <cellStyle name="Normal 4 2 2 2 5 2 5 2" xfId="25581" xr:uid="{00000000-0005-0000-0000-0000CE740000}"/>
    <cellStyle name="Normal 4 2 2 2 5 2 6" xfId="17435" xr:uid="{00000000-0005-0000-0000-0000CF740000}"/>
    <cellStyle name="Normal 4 2 2 2 5 3" xfId="1844" xr:uid="{00000000-0005-0000-0000-0000D0740000}"/>
    <cellStyle name="Normal 4 2 2 2 5 3 2" xfId="4431" xr:uid="{00000000-0005-0000-0000-0000D1740000}"/>
    <cellStyle name="Normal 4 2 2 2 5 3 2 2" xfId="12577" xr:uid="{00000000-0005-0000-0000-0000D2740000}"/>
    <cellStyle name="Normal 4 2 2 2 5 3 2 2 2" xfId="28873" xr:uid="{00000000-0005-0000-0000-0000D3740000}"/>
    <cellStyle name="Normal 4 2 2 2 5 3 2 3" xfId="20727" xr:uid="{00000000-0005-0000-0000-0000D4740000}"/>
    <cellStyle name="Normal 4 2 2 2 5 3 3" xfId="7143" xr:uid="{00000000-0005-0000-0000-0000D5740000}"/>
    <cellStyle name="Normal 4 2 2 2 5 3 3 2" xfId="15289" xr:uid="{00000000-0005-0000-0000-0000D6740000}"/>
    <cellStyle name="Normal 4 2 2 2 5 3 3 2 2" xfId="31585" xr:uid="{00000000-0005-0000-0000-0000D7740000}"/>
    <cellStyle name="Normal 4 2 2 2 5 3 3 3" xfId="23439" xr:uid="{00000000-0005-0000-0000-0000D8740000}"/>
    <cellStyle name="Normal 4 2 2 2 5 3 4" xfId="9990" xr:uid="{00000000-0005-0000-0000-0000D9740000}"/>
    <cellStyle name="Normal 4 2 2 2 5 3 4 2" xfId="26286" xr:uid="{00000000-0005-0000-0000-0000DA740000}"/>
    <cellStyle name="Normal 4 2 2 2 5 3 5" xfId="18140" xr:uid="{00000000-0005-0000-0000-0000DB740000}"/>
    <cellStyle name="Normal 4 2 2 2 5 4" xfId="3213" xr:uid="{00000000-0005-0000-0000-0000DC740000}"/>
    <cellStyle name="Normal 4 2 2 2 5 4 2" xfId="11359" xr:uid="{00000000-0005-0000-0000-0000DD740000}"/>
    <cellStyle name="Normal 4 2 2 2 5 4 2 2" xfId="27655" xr:uid="{00000000-0005-0000-0000-0000DE740000}"/>
    <cellStyle name="Normal 4 2 2 2 5 4 3" xfId="19509" xr:uid="{00000000-0005-0000-0000-0000DF740000}"/>
    <cellStyle name="Normal 4 2 2 2 5 5" xfId="5733" xr:uid="{00000000-0005-0000-0000-0000E0740000}"/>
    <cellStyle name="Normal 4 2 2 2 5 5 2" xfId="13879" xr:uid="{00000000-0005-0000-0000-0000E1740000}"/>
    <cellStyle name="Normal 4 2 2 2 5 5 2 2" xfId="30175" xr:uid="{00000000-0005-0000-0000-0000E2740000}"/>
    <cellStyle name="Normal 4 2 2 2 5 5 3" xfId="22029" xr:uid="{00000000-0005-0000-0000-0000E3740000}"/>
    <cellStyle name="Normal 4 2 2 2 5 6" xfId="8580" xr:uid="{00000000-0005-0000-0000-0000E4740000}"/>
    <cellStyle name="Normal 4 2 2 2 5 6 2" xfId="24876" xr:uid="{00000000-0005-0000-0000-0000E5740000}"/>
    <cellStyle name="Normal 4 2 2 2 5 7" xfId="16730" xr:uid="{00000000-0005-0000-0000-0000E6740000}"/>
    <cellStyle name="Normal 4 2 2 2 6" xfId="795" xr:uid="{00000000-0005-0000-0000-0000E7740000}"/>
    <cellStyle name="Normal 4 2 2 2 6 2" xfId="2205" xr:uid="{00000000-0005-0000-0000-0000E8740000}"/>
    <cellStyle name="Normal 4 2 2 2 6 2 2" xfId="4744" xr:uid="{00000000-0005-0000-0000-0000E9740000}"/>
    <cellStyle name="Normal 4 2 2 2 6 2 2 2" xfId="12890" xr:uid="{00000000-0005-0000-0000-0000EA740000}"/>
    <cellStyle name="Normal 4 2 2 2 6 2 2 2 2" xfId="29186" xr:uid="{00000000-0005-0000-0000-0000EB740000}"/>
    <cellStyle name="Normal 4 2 2 2 6 2 2 3" xfId="21040" xr:uid="{00000000-0005-0000-0000-0000EC740000}"/>
    <cellStyle name="Normal 4 2 2 2 6 2 3" xfId="7504" xr:uid="{00000000-0005-0000-0000-0000ED740000}"/>
    <cellStyle name="Normal 4 2 2 2 6 2 3 2" xfId="15650" xr:uid="{00000000-0005-0000-0000-0000EE740000}"/>
    <cellStyle name="Normal 4 2 2 2 6 2 3 2 2" xfId="31946" xr:uid="{00000000-0005-0000-0000-0000EF740000}"/>
    <cellStyle name="Normal 4 2 2 2 6 2 3 3" xfId="23800" xr:uid="{00000000-0005-0000-0000-0000F0740000}"/>
    <cellStyle name="Normal 4 2 2 2 6 2 4" xfId="10351" xr:uid="{00000000-0005-0000-0000-0000F1740000}"/>
    <cellStyle name="Normal 4 2 2 2 6 2 4 2" xfId="26647" xr:uid="{00000000-0005-0000-0000-0000F2740000}"/>
    <cellStyle name="Normal 4 2 2 2 6 2 5" xfId="18501" xr:uid="{00000000-0005-0000-0000-0000F3740000}"/>
    <cellStyle name="Normal 4 2 2 2 6 3" xfId="3526" xr:uid="{00000000-0005-0000-0000-0000F4740000}"/>
    <cellStyle name="Normal 4 2 2 2 6 3 2" xfId="11672" xr:uid="{00000000-0005-0000-0000-0000F5740000}"/>
    <cellStyle name="Normal 4 2 2 2 6 3 2 2" xfId="27968" xr:uid="{00000000-0005-0000-0000-0000F6740000}"/>
    <cellStyle name="Normal 4 2 2 2 6 3 3" xfId="19822" xr:uid="{00000000-0005-0000-0000-0000F7740000}"/>
    <cellStyle name="Normal 4 2 2 2 6 4" xfId="6094" xr:uid="{00000000-0005-0000-0000-0000F8740000}"/>
    <cellStyle name="Normal 4 2 2 2 6 4 2" xfId="14240" xr:uid="{00000000-0005-0000-0000-0000F9740000}"/>
    <cellStyle name="Normal 4 2 2 2 6 4 2 2" xfId="30536" xr:uid="{00000000-0005-0000-0000-0000FA740000}"/>
    <cellStyle name="Normal 4 2 2 2 6 4 3" xfId="22390" xr:uid="{00000000-0005-0000-0000-0000FB740000}"/>
    <cellStyle name="Normal 4 2 2 2 6 5" xfId="8941" xr:uid="{00000000-0005-0000-0000-0000FC740000}"/>
    <cellStyle name="Normal 4 2 2 2 6 5 2" xfId="25237" xr:uid="{00000000-0005-0000-0000-0000FD740000}"/>
    <cellStyle name="Normal 4 2 2 2 6 6" xfId="17091" xr:uid="{00000000-0005-0000-0000-0000FE740000}"/>
    <cellStyle name="Normal 4 2 2 2 7" xfId="1500" xr:uid="{00000000-0005-0000-0000-0000FF740000}"/>
    <cellStyle name="Normal 4 2 2 2 7 2" xfId="4135" xr:uid="{00000000-0005-0000-0000-000000750000}"/>
    <cellStyle name="Normal 4 2 2 2 7 2 2" xfId="12281" xr:uid="{00000000-0005-0000-0000-000001750000}"/>
    <cellStyle name="Normal 4 2 2 2 7 2 2 2" xfId="28577" xr:uid="{00000000-0005-0000-0000-000002750000}"/>
    <cellStyle name="Normal 4 2 2 2 7 2 3" xfId="20431" xr:uid="{00000000-0005-0000-0000-000003750000}"/>
    <cellStyle name="Normal 4 2 2 2 7 3" xfId="6799" xr:uid="{00000000-0005-0000-0000-000004750000}"/>
    <cellStyle name="Normal 4 2 2 2 7 3 2" xfId="14945" xr:uid="{00000000-0005-0000-0000-000005750000}"/>
    <cellStyle name="Normal 4 2 2 2 7 3 2 2" xfId="31241" xr:uid="{00000000-0005-0000-0000-000006750000}"/>
    <cellStyle name="Normal 4 2 2 2 7 3 3" xfId="23095" xr:uid="{00000000-0005-0000-0000-000007750000}"/>
    <cellStyle name="Normal 4 2 2 2 7 4" xfId="9646" xr:uid="{00000000-0005-0000-0000-000008750000}"/>
    <cellStyle name="Normal 4 2 2 2 7 4 2" xfId="25942" xr:uid="{00000000-0005-0000-0000-000009750000}"/>
    <cellStyle name="Normal 4 2 2 2 7 5" xfId="17796" xr:uid="{00000000-0005-0000-0000-00000A750000}"/>
    <cellStyle name="Normal 4 2 2 2 8" xfId="2917" xr:uid="{00000000-0005-0000-0000-00000B750000}"/>
    <cellStyle name="Normal 4 2 2 2 8 2" xfId="11063" xr:uid="{00000000-0005-0000-0000-00000C750000}"/>
    <cellStyle name="Normal 4 2 2 2 8 2 2" xfId="27359" xr:uid="{00000000-0005-0000-0000-00000D750000}"/>
    <cellStyle name="Normal 4 2 2 2 8 3" xfId="19213" xr:uid="{00000000-0005-0000-0000-00000E750000}"/>
    <cellStyle name="Normal 4 2 2 2 9" xfId="5389" xr:uid="{00000000-0005-0000-0000-00000F750000}"/>
    <cellStyle name="Normal 4 2 2 2 9 2" xfId="13535" xr:uid="{00000000-0005-0000-0000-000010750000}"/>
    <cellStyle name="Normal 4 2 2 2 9 2 2" xfId="29831" xr:uid="{00000000-0005-0000-0000-000011750000}"/>
    <cellStyle name="Normal 4 2 2 2 9 3" xfId="21685" xr:uid="{00000000-0005-0000-0000-000012750000}"/>
    <cellStyle name="Normal 4 2 2 3" xfId="135" xr:uid="{00000000-0005-0000-0000-000013750000}"/>
    <cellStyle name="Normal 4 2 2 3 2" xfId="479" xr:uid="{00000000-0005-0000-0000-000014750000}"/>
    <cellStyle name="Normal 4 2 2 3 2 2" xfId="1185" xr:uid="{00000000-0005-0000-0000-000015750000}"/>
    <cellStyle name="Normal 4 2 2 3 2 2 2" xfId="2595" xr:uid="{00000000-0005-0000-0000-000016750000}"/>
    <cellStyle name="Normal 4 2 2 3 2 2 2 2" xfId="5078" xr:uid="{00000000-0005-0000-0000-000017750000}"/>
    <cellStyle name="Normal 4 2 2 3 2 2 2 2 2" xfId="13224" xr:uid="{00000000-0005-0000-0000-000018750000}"/>
    <cellStyle name="Normal 4 2 2 3 2 2 2 2 2 2" xfId="29520" xr:uid="{00000000-0005-0000-0000-000019750000}"/>
    <cellStyle name="Normal 4 2 2 3 2 2 2 2 3" xfId="21374" xr:uid="{00000000-0005-0000-0000-00001A750000}"/>
    <cellStyle name="Normal 4 2 2 3 2 2 2 3" xfId="7894" xr:uid="{00000000-0005-0000-0000-00001B750000}"/>
    <cellStyle name="Normal 4 2 2 3 2 2 2 3 2" xfId="16040" xr:uid="{00000000-0005-0000-0000-00001C750000}"/>
    <cellStyle name="Normal 4 2 2 3 2 2 2 3 2 2" xfId="32336" xr:uid="{00000000-0005-0000-0000-00001D750000}"/>
    <cellStyle name="Normal 4 2 2 3 2 2 2 3 3" xfId="24190" xr:uid="{00000000-0005-0000-0000-00001E750000}"/>
    <cellStyle name="Normal 4 2 2 3 2 2 2 4" xfId="10741" xr:uid="{00000000-0005-0000-0000-00001F750000}"/>
    <cellStyle name="Normal 4 2 2 3 2 2 2 4 2" xfId="27037" xr:uid="{00000000-0005-0000-0000-000020750000}"/>
    <cellStyle name="Normal 4 2 2 3 2 2 2 5" xfId="18891" xr:uid="{00000000-0005-0000-0000-000021750000}"/>
    <cellStyle name="Normal 4 2 2 3 2 2 3" xfId="3860" xr:uid="{00000000-0005-0000-0000-000022750000}"/>
    <cellStyle name="Normal 4 2 2 3 2 2 3 2" xfId="12006" xr:uid="{00000000-0005-0000-0000-000023750000}"/>
    <cellStyle name="Normal 4 2 2 3 2 2 3 2 2" xfId="28302" xr:uid="{00000000-0005-0000-0000-000024750000}"/>
    <cellStyle name="Normal 4 2 2 3 2 2 3 3" xfId="20156" xr:uid="{00000000-0005-0000-0000-000025750000}"/>
    <cellStyle name="Normal 4 2 2 3 2 2 4" xfId="6484" xr:uid="{00000000-0005-0000-0000-000026750000}"/>
    <cellStyle name="Normal 4 2 2 3 2 2 4 2" xfId="14630" xr:uid="{00000000-0005-0000-0000-000027750000}"/>
    <cellStyle name="Normal 4 2 2 3 2 2 4 2 2" xfId="30926" xr:uid="{00000000-0005-0000-0000-000028750000}"/>
    <cellStyle name="Normal 4 2 2 3 2 2 4 3" xfId="22780" xr:uid="{00000000-0005-0000-0000-000029750000}"/>
    <cellStyle name="Normal 4 2 2 3 2 2 5" xfId="9331" xr:uid="{00000000-0005-0000-0000-00002A750000}"/>
    <cellStyle name="Normal 4 2 2 3 2 2 5 2" xfId="25627" xr:uid="{00000000-0005-0000-0000-00002B750000}"/>
    <cellStyle name="Normal 4 2 2 3 2 2 6" xfId="17481" xr:uid="{00000000-0005-0000-0000-00002C750000}"/>
    <cellStyle name="Normal 4 2 2 3 2 3" xfId="1890" xr:uid="{00000000-0005-0000-0000-00002D750000}"/>
    <cellStyle name="Normal 4 2 2 3 2 3 2" xfId="4469" xr:uid="{00000000-0005-0000-0000-00002E750000}"/>
    <cellStyle name="Normal 4 2 2 3 2 3 2 2" xfId="12615" xr:uid="{00000000-0005-0000-0000-00002F750000}"/>
    <cellStyle name="Normal 4 2 2 3 2 3 2 2 2" xfId="28911" xr:uid="{00000000-0005-0000-0000-000030750000}"/>
    <cellStyle name="Normal 4 2 2 3 2 3 2 3" xfId="20765" xr:uid="{00000000-0005-0000-0000-000031750000}"/>
    <cellStyle name="Normal 4 2 2 3 2 3 3" xfId="7189" xr:uid="{00000000-0005-0000-0000-000032750000}"/>
    <cellStyle name="Normal 4 2 2 3 2 3 3 2" xfId="15335" xr:uid="{00000000-0005-0000-0000-000033750000}"/>
    <cellStyle name="Normal 4 2 2 3 2 3 3 2 2" xfId="31631" xr:uid="{00000000-0005-0000-0000-000034750000}"/>
    <cellStyle name="Normal 4 2 2 3 2 3 3 3" xfId="23485" xr:uid="{00000000-0005-0000-0000-000035750000}"/>
    <cellStyle name="Normal 4 2 2 3 2 3 4" xfId="10036" xr:uid="{00000000-0005-0000-0000-000036750000}"/>
    <cellStyle name="Normal 4 2 2 3 2 3 4 2" xfId="26332" xr:uid="{00000000-0005-0000-0000-000037750000}"/>
    <cellStyle name="Normal 4 2 2 3 2 3 5" xfId="18186" xr:uid="{00000000-0005-0000-0000-000038750000}"/>
    <cellStyle name="Normal 4 2 2 3 2 4" xfId="3251" xr:uid="{00000000-0005-0000-0000-000039750000}"/>
    <cellStyle name="Normal 4 2 2 3 2 4 2" xfId="11397" xr:uid="{00000000-0005-0000-0000-00003A750000}"/>
    <cellStyle name="Normal 4 2 2 3 2 4 2 2" xfId="27693" xr:uid="{00000000-0005-0000-0000-00003B750000}"/>
    <cellStyle name="Normal 4 2 2 3 2 4 3" xfId="19547" xr:uid="{00000000-0005-0000-0000-00003C750000}"/>
    <cellStyle name="Normal 4 2 2 3 2 5" xfId="5779" xr:uid="{00000000-0005-0000-0000-00003D750000}"/>
    <cellStyle name="Normal 4 2 2 3 2 5 2" xfId="13925" xr:uid="{00000000-0005-0000-0000-00003E750000}"/>
    <cellStyle name="Normal 4 2 2 3 2 5 2 2" xfId="30221" xr:uid="{00000000-0005-0000-0000-00003F750000}"/>
    <cellStyle name="Normal 4 2 2 3 2 5 3" xfId="22075" xr:uid="{00000000-0005-0000-0000-000040750000}"/>
    <cellStyle name="Normal 4 2 2 3 2 6" xfId="8626" xr:uid="{00000000-0005-0000-0000-000041750000}"/>
    <cellStyle name="Normal 4 2 2 3 2 6 2" xfId="24922" xr:uid="{00000000-0005-0000-0000-000042750000}"/>
    <cellStyle name="Normal 4 2 2 3 2 7" xfId="16776" xr:uid="{00000000-0005-0000-0000-000043750000}"/>
    <cellStyle name="Normal 4 2 2 3 3" xfId="841" xr:uid="{00000000-0005-0000-0000-000044750000}"/>
    <cellStyle name="Normal 4 2 2 3 3 2" xfId="2251" xr:uid="{00000000-0005-0000-0000-000045750000}"/>
    <cellStyle name="Normal 4 2 2 3 3 2 2" xfId="4782" xr:uid="{00000000-0005-0000-0000-000046750000}"/>
    <cellStyle name="Normal 4 2 2 3 3 2 2 2" xfId="12928" xr:uid="{00000000-0005-0000-0000-000047750000}"/>
    <cellStyle name="Normal 4 2 2 3 3 2 2 2 2" xfId="29224" xr:uid="{00000000-0005-0000-0000-000048750000}"/>
    <cellStyle name="Normal 4 2 2 3 3 2 2 3" xfId="21078" xr:uid="{00000000-0005-0000-0000-000049750000}"/>
    <cellStyle name="Normal 4 2 2 3 3 2 3" xfId="7550" xr:uid="{00000000-0005-0000-0000-00004A750000}"/>
    <cellStyle name="Normal 4 2 2 3 3 2 3 2" xfId="15696" xr:uid="{00000000-0005-0000-0000-00004B750000}"/>
    <cellStyle name="Normal 4 2 2 3 3 2 3 2 2" xfId="31992" xr:uid="{00000000-0005-0000-0000-00004C750000}"/>
    <cellStyle name="Normal 4 2 2 3 3 2 3 3" xfId="23846" xr:uid="{00000000-0005-0000-0000-00004D750000}"/>
    <cellStyle name="Normal 4 2 2 3 3 2 4" xfId="10397" xr:uid="{00000000-0005-0000-0000-00004E750000}"/>
    <cellStyle name="Normal 4 2 2 3 3 2 4 2" xfId="26693" xr:uid="{00000000-0005-0000-0000-00004F750000}"/>
    <cellStyle name="Normal 4 2 2 3 3 2 5" xfId="18547" xr:uid="{00000000-0005-0000-0000-000050750000}"/>
    <cellStyle name="Normal 4 2 2 3 3 3" xfId="3564" xr:uid="{00000000-0005-0000-0000-000051750000}"/>
    <cellStyle name="Normal 4 2 2 3 3 3 2" xfId="11710" xr:uid="{00000000-0005-0000-0000-000052750000}"/>
    <cellStyle name="Normal 4 2 2 3 3 3 2 2" xfId="28006" xr:uid="{00000000-0005-0000-0000-000053750000}"/>
    <cellStyle name="Normal 4 2 2 3 3 3 3" xfId="19860" xr:uid="{00000000-0005-0000-0000-000054750000}"/>
    <cellStyle name="Normal 4 2 2 3 3 4" xfId="6140" xr:uid="{00000000-0005-0000-0000-000055750000}"/>
    <cellStyle name="Normal 4 2 2 3 3 4 2" xfId="14286" xr:uid="{00000000-0005-0000-0000-000056750000}"/>
    <cellStyle name="Normal 4 2 2 3 3 4 2 2" xfId="30582" xr:uid="{00000000-0005-0000-0000-000057750000}"/>
    <cellStyle name="Normal 4 2 2 3 3 4 3" xfId="22436" xr:uid="{00000000-0005-0000-0000-000058750000}"/>
    <cellStyle name="Normal 4 2 2 3 3 5" xfId="8987" xr:uid="{00000000-0005-0000-0000-000059750000}"/>
    <cellStyle name="Normal 4 2 2 3 3 5 2" xfId="25283" xr:uid="{00000000-0005-0000-0000-00005A750000}"/>
    <cellStyle name="Normal 4 2 2 3 3 6" xfId="17137" xr:uid="{00000000-0005-0000-0000-00005B750000}"/>
    <cellStyle name="Normal 4 2 2 3 4" xfId="1546" xr:uid="{00000000-0005-0000-0000-00005C750000}"/>
    <cellStyle name="Normal 4 2 2 3 4 2" xfId="4173" xr:uid="{00000000-0005-0000-0000-00005D750000}"/>
    <cellStyle name="Normal 4 2 2 3 4 2 2" xfId="12319" xr:uid="{00000000-0005-0000-0000-00005E750000}"/>
    <cellStyle name="Normal 4 2 2 3 4 2 2 2" xfId="28615" xr:uid="{00000000-0005-0000-0000-00005F750000}"/>
    <cellStyle name="Normal 4 2 2 3 4 2 3" xfId="20469" xr:uid="{00000000-0005-0000-0000-000060750000}"/>
    <cellStyle name="Normal 4 2 2 3 4 3" xfId="6845" xr:uid="{00000000-0005-0000-0000-000061750000}"/>
    <cellStyle name="Normal 4 2 2 3 4 3 2" xfId="14991" xr:uid="{00000000-0005-0000-0000-000062750000}"/>
    <cellStyle name="Normal 4 2 2 3 4 3 2 2" xfId="31287" xr:uid="{00000000-0005-0000-0000-000063750000}"/>
    <cellStyle name="Normal 4 2 2 3 4 3 3" xfId="23141" xr:uid="{00000000-0005-0000-0000-000064750000}"/>
    <cellStyle name="Normal 4 2 2 3 4 4" xfId="9692" xr:uid="{00000000-0005-0000-0000-000065750000}"/>
    <cellStyle name="Normal 4 2 2 3 4 4 2" xfId="25988" xr:uid="{00000000-0005-0000-0000-000066750000}"/>
    <cellStyle name="Normal 4 2 2 3 4 5" xfId="17842" xr:uid="{00000000-0005-0000-0000-000067750000}"/>
    <cellStyle name="Normal 4 2 2 3 5" xfId="2955" xr:uid="{00000000-0005-0000-0000-000068750000}"/>
    <cellStyle name="Normal 4 2 2 3 5 2" xfId="11101" xr:uid="{00000000-0005-0000-0000-000069750000}"/>
    <cellStyle name="Normal 4 2 2 3 5 2 2" xfId="27397" xr:uid="{00000000-0005-0000-0000-00006A750000}"/>
    <cellStyle name="Normal 4 2 2 3 5 3" xfId="19251" xr:uid="{00000000-0005-0000-0000-00006B750000}"/>
    <cellStyle name="Normal 4 2 2 3 6" xfId="5435" xr:uid="{00000000-0005-0000-0000-00006C750000}"/>
    <cellStyle name="Normal 4 2 2 3 6 2" xfId="13581" xr:uid="{00000000-0005-0000-0000-00006D750000}"/>
    <cellStyle name="Normal 4 2 2 3 6 2 2" xfId="29877" xr:uid="{00000000-0005-0000-0000-00006E750000}"/>
    <cellStyle name="Normal 4 2 2 3 6 3" xfId="21731" xr:uid="{00000000-0005-0000-0000-00006F750000}"/>
    <cellStyle name="Normal 4 2 2 3 7" xfId="8282" xr:uid="{00000000-0005-0000-0000-000070750000}"/>
    <cellStyle name="Normal 4 2 2 3 7 2" xfId="24578" xr:uid="{00000000-0005-0000-0000-000071750000}"/>
    <cellStyle name="Normal 4 2 2 3 8" xfId="16432" xr:uid="{00000000-0005-0000-0000-000072750000}"/>
    <cellStyle name="Normal 4 2 2 4" xfId="218" xr:uid="{00000000-0005-0000-0000-000073750000}"/>
    <cellStyle name="Normal 4 2 2 4 2" xfId="562" xr:uid="{00000000-0005-0000-0000-000074750000}"/>
    <cellStyle name="Normal 4 2 2 4 2 2" xfId="1268" xr:uid="{00000000-0005-0000-0000-000075750000}"/>
    <cellStyle name="Normal 4 2 2 4 2 2 2" xfId="2678" xr:uid="{00000000-0005-0000-0000-000076750000}"/>
    <cellStyle name="Normal 4 2 2 4 2 2 2 2" xfId="5152" xr:uid="{00000000-0005-0000-0000-000077750000}"/>
    <cellStyle name="Normal 4 2 2 4 2 2 2 2 2" xfId="13298" xr:uid="{00000000-0005-0000-0000-000078750000}"/>
    <cellStyle name="Normal 4 2 2 4 2 2 2 2 2 2" xfId="29594" xr:uid="{00000000-0005-0000-0000-000079750000}"/>
    <cellStyle name="Normal 4 2 2 4 2 2 2 2 3" xfId="21448" xr:uid="{00000000-0005-0000-0000-00007A750000}"/>
    <cellStyle name="Normal 4 2 2 4 2 2 2 3" xfId="7977" xr:uid="{00000000-0005-0000-0000-00007B750000}"/>
    <cellStyle name="Normal 4 2 2 4 2 2 2 3 2" xfId="16123" xr:uid="{00000000-0005-0000-0000-00007C750000}"/>
    <cellStyle name="Normal 4 2 2 4 2 2 2 3 2 2" xfId="32419" xr:uid="{00000000-0005-0000-0000-00007D750000}"/>
    <cellStyle name="Normal 4 2 2 4 2 2 2 3 3" xfId="24273" xr:uid="{00000000-0005-0000-0000-00007E750000}"/>
    <cellStyle name="Normal 4 2 2 4 2 2 2 4" xfId="10824" xr:uid="{00000000-0005-0000-0000-00007F750000}"/>
    <cellStyle name="Normal 4 2 2 4 2 2 2 4 2" xfId="27120" xr:uid="{00000000-0005-0000-0000-000080750000}"/>
    <cellStyle name="Normal 4 2 2 4 2 2 2 5" xfId="18974" xr:uid="{00000000-0005-0000-0000-000081750000}"/>
    <cellStyle name="Normal 4 2 2 4 2 2 3" xfId="3934" xr:uid="{00000000-0005-0000-0000-000082750000}"/>
    <cellStyle name="Normal 4 2 2 4 2 2 3 2" xfId="12080" xr:uid="{00000000-0005-0000-0000-000083750000}"/>
    <cellStyle name="Normal 4 2 2 4 2 2 3 2 2" xfId="28376" xr:uid="{00000000-0005-0000-0000-000084750000}"/>
    <cellStyle name="Normal 4 2 2 4 2 2 3 3" xfId="20230" xr:uid="{00000000-0005-0000-0000-000085750000}"/>
    <cellStyle name="Normal 4 2 2 4 2 2 4" xfId="6567" xr:uid="{00000000-0005-0000-0000-000086750000}"/>
    <cellStyle name="Normal 4 2 2 4 2 2 4 2" xfId="14713" xr:uid="{00000000-0005-0000-0000-000087750000}"/>
    <cellStyle name="Normal 4 2 2 4 2 2 4 2 2" xfId="31009" xr:uid="{00000000-0005-0000-0000-000088750000}"/>
    <cellStyle name="Normal 4 2 2 4 2 2 4 3" xfId="22863" xr:uid="{00000000-0005-0000-0000-000089750000}"/>
    <cellStyle name="Normal 4 2 2 4 2 2 5" xfId="9414" xr:uid="{00000000-0005-0000-0000-00008A750000}"/>
    <cellStyle name="Normal 4 2 2 4 2 2 5 2" xfId="25710" xr:uid="{00000000-0005-0000-0000-00008B750000}"/>
    <cellStyle name="Normal 4 2 2 4 2 2 6" xfId="17564" xr:uid="{00000000-0005-0000-0000-00008C750000}"/>
    <cellStyle name="Normal 4 2 2 4 2 3" xfId="1973" xr:uid="{00000000-0005-0000-0000-00008D750000}"/>
    <cellStyle name="Normal 4 2 2 4 2 3 2" xfId="4543" xr:uid="{00000000-0005-0000-0000-00008E750000}"/>
    <cellStyle name="Normal 4 2 2 4 2 3 2 2" xfId="12689" xr:uid="{00000000-0005-0000-0000-00008F750000}"/>
    <cellStyle name="Normal 4 2 2 4 2 3 2 2 2" xfId="28985" xr:uid="{00000000-0005-0000-0000-000090750000}"/>
    <cellStyle name="Normal 4 2 2 4 2 3 2 3" xfId="20839" xr:uid="{00000000-0005-0000-0000-000091750000}"/>
    <cellStyle name="Normal 4 2 2 4 2 3 3" xfId="7272" xr:uid="{00000000-0005-0000-0000-000092750000}"/>
    <cellStyle name="Normal 4 2 2 4 2 3 3 2" xfId="15418" xr:uid="{00000000-0005-0000-0000-000093750000}"/>
    <cellStyle name="Normal 4 2 2 4 2 3 3 2 2" xfId="31714" xr:uid="{00000000-0005-0000-0000-000094750000}"/>
    <cellStyle name="Normal 4 2 2 4 2 3 3 3" xfId="23568" xr:uid="{00000000-0005-0000-0000-000095750000}"/>
    <cellStyle name="Normal 4 2 2 4 2 3 4" xfId="10119" xr:uid="{00000000-0005-0000-0000-000096750000}"/>
    <cellStyle name="Normal 4 2 2 4 2 3 4 2" xfId="26415" xr:uid="{00000000-0005-0000-0000-000097750000}"/>
    <cellStyle name="Normal 4 2 2 4 2 3 5" xfId="18269" xr:uid="{00000000-0005-0000-0000-000098750000}"/>
    <cellStyle name="Normal 4 2 2 4 2 4" xfId="3325" xr:uid="{00000000-0005-0000-0000-000099750000}"/>
    <cellStyle name="Normal 4 2 2 4 2 4 2" xfId="11471" xr:uid="{00000000-0005-0000-0000-00009A750000}"/>
    <cellStyle name="Normal 4 2 2 4 2 4 2 2" xfId="27767" xr:uid="{00000000-0005-0000-0000-00009B750000}"/>
    <cellStyle name="Normal 4 2 2 4 2 4 3" xfId="19621" xr:uid="{00000000-0005-0000-0000-00009C750000}"/>
    <cellStyle name="Normal 4 2 2 4 2 5" xfId="5862" xr:uid="{00000000-0005-0000-0000-00009D750000}"/>
    <cellStyle name="Normal 4 2 2 4 2 5 2" xfId="14008" xr:uid="{00000000-0005-0000-0000-00009E750000}"/>
    <cellStyle name="Normal 4 2 2 4 2 5 2 2" xfId="30304" xr:uid="{00000000-0005-0000-0000-00009F750000}"/>
    <cellStyle name="Normal 4 2 2 4 2 5 3" xfId="22158" xr:uid="{00000000-0005-0000-0000-0000A0750000}"/>
    <cellStyle name="Normal 4 2 2 4 2 6" xfId="8709" xr:uid="{00000000-0005-0000-0000-0000A1750000}"/>
    <cellStyle name="Normal 4 2 2 4 2 6 2" xfId="25005" xr:uid="{00000000-0005-0000-0000-0000A2750000}"/>
    <cellStyle name="Normal 4 2 2 4 2 7" xfId="16859" xr:uid="{00000000-0005-0000-0000-0000A3750000}"/>
    <cellStyle name="Normal 4 2 2 4 3" xfId="924" xr:uid="{00000000-0005-0000-0000-0000A4750000}"/>
    <cellStyle name="Normal 4 2 2 4 3 2" xfId="2334" xr:uid="{00000000-0005-0000-0000-0000A5750000}"/>
    <cellStyle name="Normal 4 2 2 4 3 2 2" xfId="4856" xr:uid="{00000000-0005-0000-0000-0000A6750000}"/>
    <cellStyle name="Normal 4 2 2 4 3 2 2 2" xfId="13002" xr:uid="{00000000-0005-0000-0000-0000A7750000}"/>
    <cellStyle name="Normal 4 2 2 4 3 2 2 2 2" xfId="29298" xr:uid="{00000000-0005-0000-0000-0000A8750000}"/>
    <cellStyle name="Normal 4 2 2 4 3 2 2 3" xfId="21152" xr:uid="{00000000-0005-0000-0000-0000A9750000}"/>
    <cellStyle name="Normal 4 2 2 4 3 2 3" xfId="7633" xr:uid="{00000000-0005-0000-0000-0000AA750000}"/>
    <cellStyle name="Normal 4 2 2 4 3 2 3 2" xfId="15779" xr:uid="{00000000-0005-0000-0000-0000AB750000}"/>
    <cellStyle name="Normal 4 2 2 4 3 2 3 2 2" xfId="32075" xr:uid="{00000000-0005-0000-0000-0000AC750000}"/>
    <cellStyle name="Normal 4 2 2 4 3 2 3 3" xfId="23929" xr:uid="{00000000-0005-0000-0000-0000AD750000}"/>
    <cellStyle name="Normal 4 2 2 4 3 2 4" xfId="10480" xr:uid="{00000000-0005-0000-0000-0000AE750000}"/>
    <cellStyle name="Normal 4 2 2 4 3 2 4 2" xfId="26776" xr:uid="{00000000-0005-0000-0000-0000AF750000}"/>
    <cellStyle name="Normal 4 2 2 4 3 2 5" xfId="18630" xr:uid="{00000000-0005-0000-0000-0000B0750000}"/>
    <cellStyle name="Normal 4 2 2 4 3 3" xfId="3638" xr:uid="{00000000-0005-0000-0000-0000B1750000}"/>
    <cellStyle name="Normal 4 2 2 4 3 3 2" xfId="11784" xr:uid="{00000000-0005-0000-0000-0000B2750000}"/>
    <cellStyle name="Normal 4 2 2 4 3 3 2 2" xfId="28080" xr:uid="{00000000-0005-0000-0000-0000B3750000}"/>
    <cellStyle name="Normal 4 2 2 4 3 3 3" xfId="19934" xr:uid="{00000000-0005-0000-0000-0000B4750000}"/>
    <cellStyle name="Normal 4 2 2 4 3 4" xfId="6223" xr:uid="{00000000-0005-0000-0000-0000B5750000}"/>
    <cellStyle name="Normal 4 2 2 4 3 4 2" xfId="14369" xr:uid="{00000000-0005-0000-0000-0000B6750000}"/>
    <cellStyle name="Normal 4 2 2 4 3 4 2 2" xfId="30665" xr:uid="{00000000-0005-0000-0000-0000B7750000}"/>
    <cellStyle name="Normal 4 2 2 4 3 4 3" xfId="22519" xr:uid="{00000000-0005-0000-0000-0000B8750000}"/>
    <cellStyle name="Normal 4 2 2 4 3 5" xfId="9070" xr:uid="{00000000-0005-0000-0000-0000B9750000}"/>
    <cellStyle name="Normal 4 2 2 4 3 5 2" xfId="25366" xr:uid="{00000000-0005-0000-0000-0000BA750000}"/>
    <cellStyle name="Normal 4 2 2 4 3 6" xfId="17220" xr:uid="{00000000-0005-0000-0000-0000BB750000}"/>
    <cellStyle name="Normal 4 2 2 4 4" xfId="1629" xr:uid="{00000000-0005-0000-0000-0000BC750000}"/>
    <cellStyle name="Normal 4 2 2 4 4 2" xfId="4247" xr:uid="{00000000-0005-0000-0000-0000BD750000}"/>
    <cellStyle name="Normal 4 2 2 4 4 2 2" xfId="12393" xr:uid="{00000000-0005-0000-0000-0000BE750000}"/>
    <cellStyle name="Normal 4 2 2 4 4 2 2 2" xfId="28689" xr:uid="{00000000-0005-0000-0000-0000BF750000}"/>
    <cellStyle name="Normal 4 2 2 4 4 2 3" xfId="20543" xr:uid="{00000000-0005-0000-0000-0000C0750000}"/>
    <cellStyle name="Normal 4 2 2 4 4 3" xfId="6928" xr:uid="{00000000-0005-0000-0000-0000C1750000}"/>
    <cellStyle name="Normal 4 2 2 4 4 3 2" xfId="15074" xr:uid="{00000000-0005-0000-0000-0000C2750000}"/>
    <cellStyle name="Normal 4 2 2 4 4 3 2 2" xfId="31370" xr:uid="{00000000-0005-0000-0000-0000C3750000}"/>
    <cellStyle name="Normal 4 2 2 4 4 3 3" xfId="23224" xr:uid="{00000000-0005-0000-0000-0000C4750000}"/>
    <cellStyle name="Normal 4 2 2 4 4 4" xfId="9775" xr:uid="{00000000-0005-0000-0000-0000C5750000}"/>
    <cellStyle name="Normal 4 2 2 4 4 4 2" xfId="26071" xr:uid="{00000000-0005-0000-0000-0000C6750000}"/>
    <cellStyle name="Normal 4 2 2 4 4 5" xfId="17925" xr:uid="{00000000-0005-0000-0000-0000C7750000}"/>
    <cellStyle name="Normal 4 2 2 4 5" xfId="3029" xr:uid="{00000000-0005-0000-0000-0000C8750000}"/>
    <cellStyle name="Normal 4 2 2 4 5 2" xfId="11175" xr:uid="{00000000-0005-0000-0000-0000C9750000}"/>
    <cellStyle name="Normal 4 2 2 4 5 2 2" xfId="27471" xr:uid="{00000000-0005-0000-0000-0000CA750000}"/>
    <cellStyle name="Normal 4 2 2 4 5 3" xfId="19325" xr:uid="{00000000-0005-0000-0000-0000CB750000}"/>
    <cellStyle name="Normal 4 2 2 4 6" xfId="5518" xr:uid="{00000000-0005-0000-0000-0000CC750000}"/>
    <cellStyle name="Normal 4 2 2 4 6 2" xfId="13664" xr:uid="{00000000-0005-0000-0000-0000CD750000}"/>
    <cellStyle name="Normal 4 2 2 4 6 2 2" xfId="29960" xr:uid="{00000000-0005-0000-0000-0000CE750000}"/>
    <cellStyle name="Normal 4 2 2 4 6 3" xfId="21814" xr:uid="{00000000-0005-0000-0000-0000CF750000}"/>
    <cellStyle name="Normal 4 2 2 4 7" xfId="8365" xr:uid="{00000000-0005-0000-0000-0000D0750000}"/>
    <cellStyle name="Normal 4 2 2 4 7 2" xfId="24661" xr:uid="{00000000-0005-0000-0000-0000D1750000}"/>
    <cellStyle name="Normal 4 2 2 4 8" xfId="16515" xr:uid="{00000000-0005-0000-0000-0000D2750000}"/>
    <cellStyle name="Normal 4 2 2 5" xfId="299" xr:uid="{00000000-0005-0000-0000-0000D3750000}"/>
    <cellStyle name="Normal 4 2 2 5 2" xfId="643" xr:uid="{00000000-0005-0000-0000-0000D4750000}"/>
    <cellStyle name="Normal 4 2 2 5 2 2" xfId="1349" xr:uid="{00000000-0005-0000-0000-0000D5750000}"/>
    <cellStyle name="Normal 4 2 2 5 2 2 2" xfId="2759" xr:uid="{00000000-0005-0000-0000-0000D6750000}"/>
    <cellStyle name="Normal 4 2 2 5 2 2 2 2" xfId="5226" xr:uid="{00000000-0005-0000-0000-0000D7750000}"/>
    <cellStyle name="Normal 4 2 2 5 2 2 2 2 2" xfId="13372" xr:uid="{00000000-0005-0000-0000-0000D8750000}"/>
    <cellStyle name="Normal 4 2 2 5 2 2 2 2 2 2" xfId="29668" xr:uid="{00000000-0005-0000-0000-0000D9750000}"/>
    <cellStyle name="Normal 4 2 2 5 2 2 2 2 3" xfId="21522" xr:uid="{00000000-0005-0000-0000-0000DA750000}"/>
    <cellStyle name="Normal 4 2 2 5 2 2 2 3" xfId="8058" xr:uid="{00000000-0005-0000-0000-0000DB750000}"/>
    <cellStyle name="Normal 4 2 2 5 2 2 2 3 2" xfId="16204" xr:uid="{00000000-0005-0000-0000-0000DC750000}"/>
    <cellStyle name="Normal 4 2 2 5 2 2 2 3 2 2" xfId="32500" xr:uid="{00000000-0005-0000-0000-0000DD750000}"/>
    <cellStyle name="Normal 4 2 2 5 2 2 2 3 3" xfId="24354" xr:uid="{00000000-0005-0000-0000-0000DE750000}"/>
    <cellStyle name="Normal 4 2 2 5 2 2 2 4" xfId="10905" xr:uid="{00000000-0005-0000-0000-0000DF750000}"/>
    <cellStyle name="Normal 4 2 2 5 2 2 2 4 2" xfId="27201" xr:uid="{00000000-0005-0000-0000-0000E0750000}"/>
    <cellStyle name="Normal 4 2 2 5 2 2 2 5" xfId="19055" xr:uid="{00000000-0005-0000-0000-0000E1750000}"/>
    <cellStyle name="Normal 4 2 2 5 2 2 3" xfId="4008" xr:uid="{00000000-0005-0000-0000-0000E2750000}"/>
    <cellStyle name="Normal 4 2 2 5 2 2 3 2" xfId="12154" xr:uid="{00000000-0005-0000-0000-0000E3750000}"/>
    <cellStyle name="Normal 4 2 2 5 2 2 3 2 2" xfId="28450" xr:uid="{00000000-0005-0000-0000-0000E4750000}"/>
    <cellStyle name="Normal 4 2 2 5 2 2 3 3" xfId="20304" xr:uid="{00000000-0005-0000-0000-0000E5750000}"/>
    <cellStyle name="Normal 4 2 2 5 2 2 4" xfId="6648" xr:uid="{00000000-0005-0000-0000-0000E6750000}"/>
    <cellStyle name="Normal 4 2 2 5 2 2 4 2" xfId="14794" xr:uid="{00000000-0005-0000-0000-0000E7750000}"/>
    <cellStyle name="Normal 4 2 2 5 2 2 4 2 2" xfId="31090" xr:uid="{00000000-0005-0000-0000-0000E8750000}"/>
    <cellStyle name="Normal 4 2 2 5 2 2 4 3" xfId="22944" xr:uid="{00000000-0005-0000-0000-0000E9750000}"/>
    <cellStyle name="Normal 4 2 2 5 2 2 5" xfId="9495" xr:uid="{00000000-0005-0000-0000-0000EA750000}"/>
    <cellStyle name="Normal 4 2 2 5 2 2 5 2" xfId="25791" xr:uid="{00000000-0005-0000-0000-0000EB750000}"/>
    <cellStyle name="Normal 4 2 2 5 2 2 6" xfId="17645" xr:uid="{00000000-0005-0000-0000-0000EC750000}"/>
    <cellStyle name="Normal 4 2 2 5 2 3" xfId="2054" xr:uid="{00000000-0005-0000-0000-0000ED750000}"/>
    <cellStyle name="Normal 4 2 2 5 2 3 2" xfId="4617" xr:uid="{00000000-0005-0000-0000-0000EE750000}"/>
    <cellStyle name="Normal 4 2 2 5 2 3 2 2" xfId="12763" xr:uid="{00000000-0005-0000-0000-0000EF750000}"/>
    <cellStyle name="Normal 4 2 2 5 2 3 2 2 2" xfId="29059" xr:uid="{00000000-0005-0000-0000-0000F0750000}"/>
    <cellStyle name="Normal 4 2 2 5 2 3 2 3" xfId="20913" xr:uid="{00000000-0005-0000-0000-0000F1750000}"/>
    <cellStyle name="Normal 4 2 2 5 2 3 3" xfId="7353" xr:uid="{00000000-0005-0000-0000-0000F2750000}"/>
    <cellStyle name="Normal 4 2 2 5 2 3 3 2" xfId="15499" xr:uid="{00000000-0005-0000-0000-0000F3750000}"/>
    <cellStyle name="Normal 4 2 2 5 2 3 3 2 2" xfId="31795" xr:uid="{00000000-0005-0000-0000-0000F4750000}"/>
    <cellStyle name="Normal 4 2 2 5 2 3 3 3" xfId="23649" xr:uid="{00000000-0005-0000-0000-0000F5750000}"/>
    <cellStyle name="Normal 4 2 2 5 2 3 4" xfId="10200" xr:uid="{00000000-0005-0000-0000-0000F6750000}"/>
    <cellStyle name="Normal 4 2 2 5 2 3 4 2" xfId="26496" xr:uid="{00000000-0005-0000-0000-0000F7750000}"/>
    <cellStyle name="Normal 4 2 2 5 2 3 5" xfId="18350" xr:uid="{00000000-0005-0000-0000-0000F8750000}"/>
    <cellStyle name="Normal 4 2 2 5 2 4" xfId="3399" xr:uid="{00000000-0005-0000-0000-0000F9750000}"/>
    <cellStyle name="Normal 4 2 2 5 2 4 2" xfId="11545" xr:uid="{00000000-0005-0000-0000-0000FA750000}"/>
    <cellStyle name="Normal 4 2 2 5 2 4 2 2" xfId="27841" xr:uid="{00000000-0005-0000-0000-0000FB750000}"/>
    <cellStyle name="Normal 4 2 2 5 2 4 3" xfId="19695" xr:uid="{00000000-0005-0000-0000-0000FC750000}"/>
    <cellStyle name="Normal 4 2 2 5 2 5" xfId="5943" xr:uid="{00000000-0005-0000-0000-0000FD750000}"/>
    <cellStyle name="Normal 4 2 2 5 2 5 2" xfId="14089" xr:uid="{00000000-0005-0000-0000-0000FE750000}"/>
    <cellStyle name="Normal 4 2 2 5 2 5 2 2" xfId="30385" xr:uid="{00000000-0005-0000-0000-0000FF750000}"/>
    <cellStyle name="Normal 4 2 2 5 2 5 3" xfId="22239" xr:uid="{00000000-0005-0000-0000-000000760000}"/>
    <cellStyle name="Normal 4 2 2 5 2 6" xfId="8790" xr:uid="{00000000-0005-0000-0000-000001760000}"/>
    <cellStyle name="Normal 4 2 2 5 2 6 2" xfId="25086" xr:uid="{00000000-0005-0000-0000-000002760000}"/>
    <cellStyle name="Normal 4 2 2 5 2 7" xfId="16940" xr:uid="{00000000-0005-0000-0000-000003760000}"/>
    <cellStyle name="Normal 4 2 2 5 3" xfId="1005" xr:uid="{00000000-0005-0000-0000-000004760000}"/>
    <cellStyle name="Normal 4 2 2 5 3 2" xfId="2415" xr:uid="{00000000-0005-0000-0000-000005760000}"/>
    <cellStyle name="Normal 4 2 2 5 3 2 2" xfId="4930" xr:uid="{00000000-0005-0000-0000-000006760000}"/>
    <cellStyle name="Normal 4 2 2 5 3 2 2 2" xfId="13076" xr:uid="{00000000-0005-0000-0000-000007760000}"/>
    <cellStyle name="Normal 4 2 2 5 3 2 2 2 2" xfId="29372" xr:uid="{00000000-0005-0000-0000-000008760000}"/>
    <cellStyle name="Normal 4 2 2 5 3 2 2 3" xfId="21226" xr:uid="{00000000-0005-0000-0000-000009760000}"/>
    <cellStyle name="Normal 4 2 2 5 3 2 3" xfId="7714" xr:uid="{00000000-0005-0000-0000-00000A760000}"/>
    <cellStyle name="Normal 4 2 2 5 3 2 3 2" xfId="15860" xr:uid="{00000000-0005-0000-0000-00000B760000}"/>
    <cellStyle name="Normal 4 2 2 5 3 2 3 2 2" xfId="32156" xr:uid="{00000000-0005-0000-0000-00000C760000}"/>
    <cellStyle name="Normal 4 2 2 5 3 2 3 3" xfId="24010" xr:uid="{00000000-0005-0000-0000-00000D760000}"/>
    <cellStyle name="Normal 4 2 2 5 3 2 4" xfId="10561" xr:uid="{00000000-0005-0000-0000-00000E760000}"/>
    <cellStyle name="Normal 4 2 2 5 3 2 4 2" xfId="26857" xr:uid="{00000000-0005-0000-0000-00000F760000}"/>
    <cellStyle name="Normal 4 2 2 5 3 2 5" xfId="18711" xr:uid="{00000000-0005-0000-0000-000010760000}"/>
    <cellStyle name="Normal 4 2 2 5 3 3" xfId="3712" xr:uid="{00000000-0005-0000-0000-000011760000}"/>
    <cellStyle name="Normal 4 2 2 5 3 3 2" xfId="11858" xr:uid="{00000000-0005-0000-0000-000012760000}"/>
    <cellStyle name="Normal 4 2 2 5 3 3 2 2" xfId="28154" xr:uid="{00000000-0005-0000-0000-000013760000}"/>
    <cellStyle name="Normal 4 2 2 5 3 3 3" xfId="20008" xr:uid="{00000000-0005-0000-0000-000014760000}"/>
    <cellStyle name="Normal 4 2 2 5 3 4" xfId="6304" xr:uid="{00000000-0005-0000-0000-000015760000}"/>
    <cellStyle name="Normal 4 2 2 5 3 4 2" xfId="14450" xr:uid="{00000000-0005-0000-0000-000016760000}"/>
    <cellStyle name="Normal 4 2 2 5 3 4 2 2" xfId="30746" xr:uid="{00000000-0005-0000-0000-000017760000}"/>
    <cellStyle name="Normal 4 2 2 5 3 4 3" xfId="22600" xr:uid="{00000000-0005-0000-0000-000018760000}"/>
    <cellStyle name="Normal 4 2 2 5 3 5" xfId="9151" xr:uid="{00000000-0005-0000-0000-000019760000}"/>
    <cellStyle name="Normal 4 2 2 5 3 5 2" xfId="25447" xr:uid="{00000000-0005-0000-0000-00001A760000}"/>
    <cellStyle name="Normal 4 2 2 5 3 6" xfId="17301" xr:uid="{00000000-0005-0000-0000-00001B760000}"/>
    <cellStyle name="Normal 4 2 2 5 4" xfId="1710" xr:uid="{00000000-0005-0000-0000-00001C760000}"/>
    <cellStyle name="Normal 4 2 2 5 4 2" xfId="4321" xr:uid="{00000000-0005-0000-0000-00001D760000}"/>
    <cellStyle name="Normal 4 2 2 5 4 2 2" xfId="12467" xr:uid="{00000000-0005-0000-0000-00001E760000}"/>
    <cellStyle name="Normal 4 2 2 5 4 2 2 2" xfId="28763" xr:uid="{00000000-0005-0000-0000-00001F760000}"/>
    <cellStyle name="Normal 4 2 2 5 4 2 3" xfId="20617" xr:uid="{00000000-0005-0000-0000-000020760000}"/>
    <cellStyle name="Normal 4 2 2 5 4 3" xfId="7009" xr:uid="{00000000-0005-0000-0000-000021760000}"/>
    <cellStyle name="Normal 4 2 2 5 4 3 2" xfId="15155" xr:uid="{00000000-0005-0000-0000-000022760000}"/>
    <cellStyle name="Normal 4 2 2 5 4 3 2 2" xfId="31451" xr:uid="{00000000-0005-0000-0000-000023760000}"/>
    <cellStyle name="Normal 4 2 2 5 4 3 3" xfId="23305" xr:uid="{00000000-0005-0000-0000-000024760000}"/>
    <cellStyle name="Normal 4 2 2 5 4 4" xfId="9856" xr:uid="{00000000-0005-0000-0000-000025760000}"/>
    <cellStyle name="Normal 4 2 2 5 4 4 2" xfId="26152" xr:uid="{00000000-0005-0000-0000-000026760000}"/>
    <cellStyle name="Normal 4 2 2 5 4 5" xfId="18006" xr:uid="{00000000-0005-0000-0000-000027760000}"/>
    <cellStyle name="Normal 4 2 2 5 5" xfId="3103" xr:uid="{00000000-0005-0000-0000-000028760000}"/>
    <cellStyle name="Normal 4 2 2 5 5 2" xfId="11249" xr:uid="{00000000-0005-0000-0000-000029760000}"/>
    <cellStyle name="Normal 4 2 2 5 5 2 2" xfId="27545" xr:uid="{00000000-0005-0000-0000-00002A760000}"/>
    <cellStyle name="Normal 4 2 2 5 5 3" xfId="19399" xr:uid="{00000000-0005-0000-0000-00002B760000}"/>
    <cellStyle name="Normal 4 2 2 5 6" xfId="5599" xr:uid="{00000000-0005-0000-0000-00002C760000}"/>
    <cellStyle name="Normal 4 2 2 5 6 2" xfId="13745" xr:uid="{00000000-0005-0000-0000-00002D760000}"/>
    <cellStyle name="Normal 4 2 2 5 6 2 2" xfId="30041" xr:uid="{00000000-0005-0000-0000-00002E760000}"/>
    <cellStyle name="Normal 4 2 2 5 6 3" xfId="21895" xr:uid="{00000000-0005-0000-0000-00002F760000}"/>
    <cellStyle name="Normal 4 2 2 5 7" xfId="8446" xr:uid="{00000000-0005-0000-0000-000030760000}"/>
    <cellStyle name="Normal 4 2 2 5 7 2" xfId="24742" xr:uid="{00000000-0005-0000-0000-000031760000}"/>
    <cellStyle name="Normal 4 2 2 5 8" xfId="16596" xr:uid="{00000000-0005-0000-0000-000032760000}"/>
    <cellStyle name="Normal 4 2 2 6" xfId="389" xr:uid="{00000000-0005-0000-0000-000033760000}"/>
    <cellStyle name="Normal 4 2 2 6 2" xfId="1095" xr:uid="{00000000-0005-0000-0000-000034760000}"/>
    <cellStyle name="Normal 4 2 2 6 2 2" xfId="2505" xr:uid="{00000000-0005-0000-0000-000035760000}"/>
    <cellStyle name="Normal 4 2 2 6 2 2 2" xfId="5004" xr:uid="{00000000-0005-0000-0000-000036760000}"/>
    <cellStyle name="Normal 4 2 2 6 2 2 2 2" xfId="13150" xr:uid="{00000000-0005-0000-0000-000037760000}"/>
    <cellStyle name="Normal 4 2 2 6 2 2 2 2 2" xfId="29446" xr:uid="{00000000-0005-0000-0000-000038760000}"/>
    <cellStyle name="Normal 4 2 2 6 2 2 2 3" xfId="21300" xr:uid="{00000000-0005-0000-0000-000039760000}"/>
    <cellStyle name="Normal 4 2 2 6 2 2 3" xfId="7804" xr:uid="{00000000-0005-0000-0000-00003A760000}"/>
    <cellStyle name="Normal 4 2 2 6 2 2 3 2" xfId="15950" xr:uid="{00000000-0005-0000-0000-00003B760000}"/>
    <cellStyle name="Normal 4 2 2 6 2 2 3 2 2" xfId="32246" xr:uid="{00000000-0005-0000-0000-00003C760000}"/>
    <cellStyle name="Normal 4 2 2 6 2 2 3 3" xfId="24100" xr:uid="{00000000-0005-0000-0000-00003D760000}"/>
    <cellStyle name="Normal 4 2 2 6 2 2 4" xfId="10651" xr:uid="{00000000-0005-0000-0000-00003E760000}"/>
    <cellStyle name="Normal 4 2 2 6 2 2 4 2" xfId="26947" xr:uid="{00000000-0005-0000-0000-00003F760000}"/>
    <cellStyle name="Normal 4 2 2 6 2 2 5" xfId="18801" xr:uid="{00000000-0005-0000-0000-000040760000}"/>
    <cellStyle name="Normal 4 2 2 6 2 3" xfId="3786" xr:uid="{00000000-0005-0000-0000-000041760000}"/>
    <cellStyle name="Normal 4 2 2 6 2 3 2" xfId="11932" xr:uid="{00000000-0005-0000-0000-000042760000}"/>
    <cellStyle name="Normal 4 2 2 6 2 3 2 2" xfId="28228" xr:uid="{00000000-0005-0000-0000-000043760000}"/>
    <cellStyle name="Normal 4 2 2 6 2 3 3" xfId="20082" xr:uid="{00000000-0005-0000-0000-000044760000}"/>
    <cellStyle name="Normal 4 2 2 6 2 4" xfId="6394" xr:uid="{00000000-0005-0000-0000-000045760000}"/>
    <cellStyle name="Normal 4 2 2 6 2 4 2" xfId="14540" xr:uid="{00000000-0005-0000-0000-000046760000}"/>
    <cellStyle name="Normal 4 2 2 6 2 4 2 2" xfId="30836" xr:uid="{00000000-0005-0000-0000-000047760000}"/>
    <cellStyle name="Normal 4 2 2 6 2 4 3" xfId="22690" xr:uid="{00000000-0005-0000-0000-000048760000}"/>
    <cellStyle name="Normal 4 2 2 6 2 5" xfId="9241" xr:uid="{00000000-0005-0000-0000-000049760000}"/>
    <cellStyle name="Normal 4 2 2 6 2 5 2" xfId="25537" xr:uid="{00000000-0005-0000-0000-00004A760000}"/>
    <cellStyle name="Normal 4 2 2 6 2 6" xfId="17391" xr:uid="{00000000-0005-0000-0000-00004B760000}"/>
    <cellStyle name="Normal 4 2 2 6 3" xfId="1800" xr:uid="{00000000-0005-0000-0000-00004C760000}"/>
    <cellStyle name="Normal 4 2 2 6 3 2" xfId="4395" xr:uid="{00000000-0005-0000-0000-00004D760000}"/>
    <cellStyle name="Normal 4 2 2 6 3 2 2" xfId="12541" xr:uid="{00000000-0005-0000-0000-00004E760000}"/>
    <cellStyle name="Normal 4 2 2 6 3 2 2 2" xfId="28837" xr:uid="{00000000-0005-0000-0000-00004F760000}"/>
    <cellStyle name="Normal 4 2 2 6 3 2 3" xfId="20691" xr:uid="{00000000-0005-0000-0000-000050760000}"/>
    <cellStyle name="Normal 4 2 2 6 3 3" xfId="7099" xr:uid="{00000000-0005-0000-0000-000051760000}"/>
    <cellStyle name="Normal 4 2 2 6 3 3 2" xfId="15245" xr:uid="{00000000-0005-0000-0000-000052760000}"/>
    <cellStyle name="Normal 4 2 2 6 3 3 2 2" xfId="31541" xr:uid="{00000000-0005-0000-0000-000053760000}"/>
    <cellStyle name="Normal 4 2 2 6 3 3 3" xfId="23395" xr:uid="{00000000-0005-0000-0000-000054760000}"/>
    <cellStyle name="Normal 4 2 2 6 3 4" xfId="9946" xr:uid="{00000000-0005-0000-0000-000055760000}"/>
    <cellStyle name="Normal 4 2 2 6 3 4 2" xfId="26242" xr:uid="{00000000-0005-0000-0000-000056760000}"/>
    <cellStyle name="Normal 4 2 2 6 3 5" xfId="18096" xr:uid="{00000000-0005-0000-0000-000057760000}"/>
    <cellStyle name="Normal 4 2 2 6 4" xfId="3177" xr:uid="{00000000-0005-0000-0000-000058760000}"/>
    <cellStyle name="Normal 4 2 2 6 4 2" xfId="11323" xr:uid="{00000000-0005-0000-0000-000059760000}"/>
    <cellStyle name="Normal 4 2 2 6 4 2 2" xfId="27619" xr:uid="{00000000-0005-0000-0000-00005A760000}"/>
    <cellStyle name="Normal 4 2 2 6 4 3" xfId="19473" xr:uid="{00000000-0005-0000-0000-00005B760000}"/>
    <cellStyle name="Normal 4 2 2 6 5" xfId="5689" xr:uid="{00000000-0005-0000-0000-00005C760000}"/>
    <cellStyle name="Normal 4 2 2 6 5 2" xfId="13835" xr:uid="{00000000-0005-0000-0000-00005D760000}"/>
    <cellStyle name="Normal 4 2 2 6 5 2 2" xfId="30131" xr:uid="{00000000-0005-0000-0000-00005E760000}"/>
    <cellStyle name="Normal 4 2 2 6 5 3" xfId="21985" xr:uid="{00000000-0005-0000-0000-00005F760000}"/>
    <cellStyle name="Normal 4 2 2 6 6" xfId="8536" xr:uid="{00000000-0005-0000-0000-000060760000}"/>
    <cellStyle name="Normal 4 2 2 6 6 2" xfId="24832" xr:uid="{00000000-0005-0000-0000-000061760000}"/>
    <cellStyle name="Normal 4 2 2 6 7" xfId="16686" xr:uid="{00000000-0005-0000-0000-000062760000}"/>
    <cellStyle name="Normal 4 2 2 7" xfId="751" xr:uid="{00000000-0005-0000-0000-000063760000}"/>
    <cellStyle name="Normal 4 2 2 7 2" xfId="2161" xr:uid="{00000000-0005-0000-0000-000064760000}"/>
    <cellStyle name="Normal 4 2 2 7 2 2" xfId="4708" xr:uid="{00000000-0005-0000-0000-000065760000}"/>
    <cellStyle name="Normal 4 2 2 7 2 2 2" xfId="12854" xr:uid="{00000000-0005-0000-0000-000066760000}"/>
    <cellStyle name="Normal 4 2 2 7 2 2 2 2" xfId="29150" xr:uid="{00000000-0005-0000-0000-000067760000}"/>
    <cellStyle name="Normal 4 2 2 7 2 2 3" xfId="21004" xr:uid="{00000000-0005-0000-0000-000068760000}"/>
    <cellStyle name="Normal 4 2 2 7 2 3" xfId="7460" xr:uid="{00000000-0005-0000-0000-000069760000}"/>
    <cellStyle name="Normal 4 2 2 7 2 3 2" xfId="15606" xr:uid="{00000000-0005-0000-0000-00006A760000}"/>
    <cellStyle name="Normal 4 2 2 7 2 3 2 2" xfId="31902" xr:uid="{00000000-0005-0000-0000-00006B760000}"/>
    <cellStyle name="Normal 4 2 2 7 2 3 3" xfId="23756" xr:uid="{00000000-0005-0000-0000-00006C760000}"/>
    <cellStyle name="Normal 4 2 2 7 2 4" xfId="10307" xr:uid="{00000000-0005-0000-0000-00006D760000}"/>
    <cellStyle name="Normal 4 2 2 7 2 4 2" xfId="26603" xr:uid="{00000000-0005-0000-0000-00006E760000}"/>
    <cellStyle name="Normal 4 2 2 7 2 5" xfId="18457" xr:uid="{00000000-0005-0000-0000-00006F760000}"/>
    <cellStyle name="Normal 4 2 2 7 3" xfId="3490" xr:uid="{00000000-0005-0000-0000-000070760000}"/>
    <cellStyle name="Normal 4 2 2 7 3 2" xfId="11636" xr:uid="{00000000-0005-0000-0000-000071760000}"/>
    <cellStyle name="Normal 4 2 2 7 3 2 2" xfId="27932" xr:uid="{00000000-0005-0000-0000-000072760000}"/>
    <cellStyle name="Normal 4 2 2 7 3 3" xfId="19786" xr:uid="{00000000-0005-0000-0000-000073760000}"/>
    <cellStyle name="Normal 4 2 2 7 4" xfId="6050" xr:uid="{00000000-0005-0000-0000-000074760000}"/>
    <cellStyle name="Normal 4 2 2 7 4 2" xfId="14196" xr:uid="{00000000-0005-0000-0000-000075760000}"/>
    <cellStyle name="Normal 4 2 2 7 4 2 2" xfId="30492" xr:uid="{00000000-0005-0000-0000-000076760000}"/>
    <cellStyle name="Normal 4 2 2 7 4 3" xfId="22346" xr:uid="{00000000-0005-0000-0000-000077760000}"/>
    <cellStyle name="Normal 4 2 2 7 5" xfId="8897" xr:uid="{00000000-0005-0000-0000-000078760000}"/>
    <cellStyle name="Normal 4 2 2 7 5 2" xfId="25193" xr:uid="{00000000-0005-0000-0000-000079760000}"/>
    <cellStyle name="Normal 4 2 2 7 6" xfId="17047" xr:uid="{00000000-0005-0000-0000-00007A760000}"/>
    <cellStyle name="Normal 4 2 2 8" xfId="1456" xr:uid="{00000000-0005-0000-0000-00007B760000}"/>
    <cellStyle name="Normal 4 2 2 8 2" xfId="4099" xr:uid="{00000000-0005-0000-0000-00007C760000}"/>
    <cellStyle name="Normal 4 2 2 8 2 2" xfId="12245" xr:uid="{00000000-0005-0000-0000-00007D760000}"/>
    <cellStyle name="Normal 4 2 2 8 2 2 2" xfId="28541" xr:uid="{00000000-0005-0000-0000-00007E760000}"/>
    <cellStyle name="Normal 4 2 2 8 2 3" xfId="20395" xr:uid="{00000000-0005-0000-0000-00007F760000}"/>
    <cellStyle name="Normal 4 2 2 8 3" xfId="6755" xr:uid="{00000000-0005-0000-0000-000080760000}"/>
    <cellStyle name="Normal 4 2 2 8 3 2" xfId="14901" xr:uid="{00000000-0005-0000-0000-000081760000}"/>
    <cellStyle name="Normal 4 2 2 8 3 2 2" xfId="31197" xr:uid="{00000000-0005-0000-0000-000082760000}"/>
    <cellStyle name="Normal 4 2 2 8 3 3" xfId="23051" xr:uid="{00000000-0005-0000-0000-000083760000}"/>
    <cellStyle name="Normal 4 2 2 8 4" xfId="9602" xr:uid="{00000000-0005-0000-0000-000084760000}"/>
    <cellStyle name="Normal 4 2 2 8 4 2" xfId="25898" xr:uid="{00000000-0005-0000-0000-000085760000}"/>
    <cellStyle name="Normal 4 2 2 8 5" xfId="17752" xr:uid="{00000000-0005-0000-0000-000086760000}"/>
    <cellStyle name="Normal 4 2 2 9" xfId="2881" xr:uid="{00000000-0005-0000-0000-000087760000}"/>
    <cellStyle name="Normal 4 2 2 9 2" xfId="11027" xr:uid="{00000000-0005-0000-0000-000088760000}"/>
    <cellStyle name="Normal 4 2 2 9 2 2" xfId="27323" xr:uid="{00000000-0005-0000-0000-000089760000}"/>
    <cellStyle name="Normal 4 2 2 9 3" xfId="19177" xr:uid="{00000000-0005-0000-0000-00008A760000}"/>
    <cellStyle name="Normal 4 2 3" xfId="67" xr:uid="{00000000-0005-0000-0000-00008B760000}"/>
    <cellStyle name="Normal 4 2 3 10" xfId="8214" xr:uid="{00000000-0005-0000-0000-00008C760000}"/>
    <cellStyle name="Normal 4 2 3 10 2" xfId="24510" xr:uid="{00000000-0005-0000-0000-00008D760000}"/>
    <cellStyle name="Normal 4 2 3 11" xfId="16364" xr:uid="{00000000-0005-0000-0000-00008E760000}"/>
    <cellStyle name="Normal 4 2 3 2" xfId="157" xr:uid="{00000000-0005-0000-0000-00008F760000}"/>
    <cellStyle name="Normal 4 2 3 2 2" xfId="501" xr:uid="{00000000-0005-0000-0000-000090760000}"/>
    <cellStyle name="Normal 4 2 3 2 2 2" xfId="1207" xr:uid="{00000000-0005-0000-0000-000091760000}"/>
    <cellStyle name="Normal 4 2 3 2 2 2 2" xfId="2617" xr:uid="{00000000-0005-0000-0000-000092760000}"/>
    <cellStyle name="Normal 4 2 3 2 2 2 2 2" xfId="5096" xr:uid="{00000000-0005-0000-0000-000093760000}"/>
    <cellStyle name="Normal 4 2 3 2 2 2 2 2 2" xfId="13242" xr:uid="{00000000-0005-0000-0000-000094760000}"/>
    <cellStyle name="Normal 4 2 3 2 2 2 2 2 2 2" xfId="29538" xr:uid="{00000000-0005-0000-0000-000095760000}"/>
    <cellStyle name="Normal 4 2 3 2 2 2 2 2 3" xfId="21392" xr:uid="{00000000-0005-0000-0000-000096760000}"/>
    <cellStyle name="Normal 4 2 3 2 2 2 2 3" xfId="7916" xr:uid="{00000000-0005-0000-0000-000097760000}"/>
    <cellStyle name="Normal 4 2 3 2 2 2 2 3 2" xfId="16062" xr:uid="{00000000-0005-0000-0000-000098760000}"/>
    <cellStyle name="Normal 4 2 3 2 2 2 2 3 2 2" xfId="32358" xr:uid="{00000000-0005-0000-0000-000099760000}"/>
    <cellStyle name="Normal 4 2 3 2 2 2 2 3 3" xfId="24212" xr:uid="{00000000-0005-0000-0000-00009A760000}"/>
    <cellStyle name="Normal 4 2 3 2 2 2 2 4" xfId="10763" xr:uid="{00000000-0005-0000-0000-00009B760000}"/>
    <cellStyle name="Normal 4 2 3 2 2 2 2 4 2" xfId="27059" xr:uid="{00000000-0005-0000-0000-00009C760000}"/>
    <cellStyle name="Normal 4 2 3 2 2 2 2 5" xfId="18913" xr:uid="{00000000-0005-0000-0000-00009D760000}"/>
    <cellStyle name="Normal 4 2 3 2 2 2 3" xfId="3878" xr:uid="{00000000-0005-0000-0000-00009E760000}"/>
    <cellStyle name="Normal 4 2 3 2 2 2 3 2" xfId="12024" xr:uid="{00000000-0005-0000-0000-00009F760000}"/>
    <cellStyle name="Normal 4 2 3 2 2 2 3 2 2" xfId="28320" xr:uid="{00000000-0005-0000-0000-0000A0760000}"/>
    <cellStyle name="Normal 4 2 3 2 2 2 3 3" xfId="20174" xr:uid="{00000000-0005-0000-0000-0000A1760000}"/>
    <cellStyle name="Normal 4 2 3 2 2 2 4" xfId="6506" xr:uid="{00000000-0005-0000-0000-0000A2760000}"/>
    <cellStyle name="Normal 4 2 3 2 2 2 4 2" xfId="14652" xr:uid="{00000000-0005-0000-0000-0000A3760000}"/>
    <cellStyle name="Normal 4 2 3 2 2 2 4 2 2" xfId="30948" xr:uid="{00000000-0005-0000-0000-0000A4760000}"/>
    <cellStyle name="Normal 4 2 3 2 2 2 4 3" xfId="22802" xr:uid="{00000000-0005-0000-0000-0000A5760000}"/>
    <cellStyle name="Normal 4 2 3 2 2 2 5" xfId="9353" xr:uid="{00000000-0005-0000-0000-0000A6760000}"/>
    <cellStyle name="Normal 4 2 3 2 2 2 5 2" xfId="25649" xr:uid="{00000000-0005-0000-0000-0000A7760000}"/>
    <cellStyle name="Normal 4 2 3 2 2 2 6" xfId="17503" xr:uid="{00000000-0005-0000-0000-0000A8760000}"/>
    <cellStyle name="Normal 4 2 3 2 2 3" xfId="1912" xr:uid="{00000000-0005-0000-0000-0000A9760000}"/>
    <cellStyle name="Normal 4 2 3 2 2 3 2" xfId="4487" xr:uid="{00000000-0005-0000-0000-0000AA760000}"/>
    <cellStyle name="Normal 4 2 3 2 2 3 2 2" xfId="12633" xr:uid="{00000000-0005-0000-0000-0000AB760000}"/>
    <cellStyle name="Normal 4 2 3 2 2 3 2 2 2" xfId="28929" xr:uid="{00000000-0005-0000-0000-0000AC760000}"/>
    <cellStyle name="Normal 4 2 3 2 2 3 2 3" xfId="20783" xr:uid="{00000000-0005-0000-0000-0000AD760000}"/>
    <cellStyle name="Normal 4 2 3 2 2 3 3" xfId="7211" xr:uid="{00000000-0005-0000-0000-0000AE760000}"/>
    <cellStyle name="Normal 4 2 3 2 2 3 3 2" xfId="15357" xr:uid="{00000000-0005-0000-0000-0000AF760000}"/>
    <cellStyle name="Normal 4 2 3 2 2 3 3 2 2" xfId="31653" xr:uid="{00000000-0005-0000-0000-0000B0760000}"/>
    <cellStyle name="Normal 4 2 3 2 2 3 3 3" xfId="23507" xr:uid="{00000000-0005-0000-0000-0000B1760000}"/>
    <cellStyle name="Normal 4 2 3 2 2 3 4" xfId="10058" xr:uid="{00000000-0005-0000-0000-0000B2760000}"/>
    <cellStyle name="Normal 4 2 3 2 2 3 4 2" xfId="26354" xr:uid="{00000000-0005-0000-0000-0000B3760000}"/>
    <cellStyle name="Normal 4 2 3 2 2 3 5" xfId="18208" xr:uid="{00000000-0005-0000-0000-0000B4760000}"/>
    <cellStyle name="Normal 4 2 3 2 2 4" xfId="3269" xr:uid="{00000000-0005-0000-0000-0000B5760000}"/>
    <cellStyle name="Normal 4 2 3 2 2 4 2" xfId="11415" xr:uid="{00000000-0005-0000-0000-0000B6760000}"/>
    <cellStyle name="Normal 4 2 3 2 2 4 2 2" xfId="27711" xr:uid="{00000000-0005-0000-0000-0000B7760000}"/>
    <cellStyle name="Normal 4 2 3 2 2 4 3" xfId="19565" xr:uid="{00000000-0005-0000-0000-0000B8760000}"/>
    <cellStyle name="Normal 4 2 3 2 2 5" xfId="5801" xr:uid="{00000000-0005-0000-0000-0000B9760000}"/>
    <cellStyle name="Normal 4 2 3 2 2 5 2" xfId="13947" xr:uid="{00000000-0005-0000-0000-0000BA760000}"/>
    <cellStyle name="Normal 4 2 3 2 2 5 2 2" xfId="30243" xr:uid="{00000000-0005-0000-0000-0000BB760000}"/>
    <cellStyle name="Normal 4 2 3 2 2 5 3" xfId="22097" xr:uid="{00000000-0005-0000-0000-0000BC760000}"/>
    <cellStyle name="Normal 4 2 3 2 2 6" xfId="8648" xr:uid="{00000000-0005-0000-0000-0000BD760000}"/>
    <cellStyle name="Normal 4 2 3 2 2 6 2" xfId="24944" xr:uid="{00000000-0005-0000-0000-0000BE760000}"/>
    <cellStyle name="Normal 4 2 3 2 2 7" xfId="16798" xr:uid="{00000000-0005-0000-0000-0000BF760000}"/>
    <cellStyle name="Normal 4 2 3 2 3" xfId="863" xr:uid="{00000000-0005-0000-0000-0000C0760000}"/>
    <cellStyle name="Normal 4 2 3 2 3 2" xfId="2273" xr:uid="{00000000-0005-0000-0000-0000C1760000}"/>
    <cellStyle name="Normal 4 2 3 2 3 2 2" xfId="4800" xr:uid="{00000000-0005-0000-0000-0000C2760000}"/>
    <cellStyle name="Normal 4 2 3 2 3 2 2 2" xfId="12946" xr:uid="{00000000-0005-0000-0000-0000C3760000}"/>
    <cellStyle name="Normal 4 2 3 2 3 2 2 2 2" xfId="29242" xr:uid="{00000000-0005-0000-0000-0000C4760000}"/>
    <cellStyle name="Normal 4 2 3 2 3 2 2 3" xfId="21096" xr:uid="{00000000-0005-0000-0000-0000C5760000}"/>
    <cellStyle name="Normal 4 2 3 2 3 2 3" xfId="7572" xr:uid="{00000000-0005-0000-0000-0000C6760000}"/>
    <cellStyle name="Normal 4 2 3 2 3 2 3 2" xfId="15718" xr:uid="{00000000-0005-0000-0000-0000C7760000}"/>
    <cellStyle name="Normal 4 2 3 2 3 2 3 2 2" xfId="32014" xr:uid="{00000000-0005-0000-0000-0000C8760000}"/>
    <cellStyle name="Normal 4 2 3 2 3 2 3 3" xfId="23868" xr:uid="{00000000-0005-0000-0000-0000C9760000}"/>
    <cellStyle name="Normal 4 2 3 2 3 2 4" xfId="10419" xr:uid="{00000000-0005-0000-0000-0000CA760000}"/>
    <cellStyle name="Normal 4 2 3 2 3 2 4 2" xfId="26715" xr:uid="{00000000-0005-0000-0000-0000CB760000}"/>
    <cellStyle name="Normal 4 2 3 2 3 2 5" xfId="18569" xr:uid="{00000000-0005-0000-0000-0000CC760000}"/>
    <cellStyle name="Normal 4 2 3 2 3 3" xfId="3582" xr:uid="{00000000-0005-0000-0000-0000CD760000}"/>
    <cellStyle name="Normal 4 2 3 2 3 3 2" xfId="11728" xr:uid="{00000000-0005-0000-0000-0000CE760000}"/>
    <cellStyle name="Normal 4 2 3 2 3 3 2 2" xfId="28024" xr:uid="{00000000-0005-0000-0000-0000CF760000}"/>
    <cellStyle name="Normal 4 2 3 2 3 3 3" xfId="19878" xr:uid="{00000000-0005-0000-0000-0000D0760000}"/>
    <cellStyle name="Normal 4 2 3 2 3 4" xfId="6162" xr:uid="{00000000-0005-0000-0000-0000D1760000}"/>
    <cellStyle name="Normal 4 2 3 2 3 4 2" xfId="14308" xr:uid="{00000000-0005-0000-0000-0000D2760000}"/>
    <cellStyle name="Normal 4 2 3 2 3 4 2 2" xfId="30604" xr:uid="{00000000-0005-0000-0000-0000D3760000}"/>
    <cellStyle name="Normal 4 2 3 2 3 4 3" xfId="22458" xr:uid="{00000000-0005-0000-0000-0000D4760000}"/>
    <cellStyle name="Normal 4 2 3 2 3 5" xfId="9009" xr:uid="{00000000-0005-0000-0000-0000D5760000}"/>
    <cellStyle name="Normal 4 2 3 2 3 5 2" xfId="25305" xr:uid="{00000000-0005-0000-0000-0000D6760000}"/>
    <cellStyle name="Normal 4 2 3 2 3 6" xfId="17159" xr:uid="{00000000-0005-0000-0000-0000D7760000}"/>
    <cellStyle name="Normal 4 2 3 2 4" xfId="1568" xr:uid="{00000000-0005-0000-0000-0000D8760000}"/>
    <cellStyle name="Normal 4 2 3 2 4 2" xfId="4191" xr:uid="{00000000-0005-0000-0000-0000D9760000}"/>
    <cellStyle name="Normal 4 2 3 2 4 2 2" xfId="12337" xr:uid="{00000000-0005-0000-0000-0000DA760000}"/>
    <cellStyle name="Normal 4 2 3 2 4 2 2 2" xfId="28633" xr:uid="{00000000-0005-0000-0000-0000DB760000}"/>
    <cellStyle name="Normal 4 2 3 2 4 2 3" xfId="20487" xr:uid="{00000000-0005-0000-0000-0000DC760000}"/>
    <cellStyle name="Normal 4 2 3 2 4 3" xfId="6867" xr:uid="{00000000-0005-0000-0000-0000DD760000}"/>
    <cellStyle name="Normal 4 2 3 2 4 3 2" xfId="15013" xr:uid="{00000000-0005-0000-0000-0000DE760000}"/>
    <cellStyle name="Normal 4 2 3 2 4 3 2 2" xfId="31309" xr:uid="{00000000-0005-0000-0000-0000DF760000}"/>
    <cellStyle name="Normal 4 2 3 2 4 3 3" xfId="23163" xr:uid="{00000000-0005-0000-0000-0000E0760000}"/>
    <cellStyle name="Normal 4 2 3 2 4 4" xfId="9714" xr:uid="{00000000-0005-0000-0000-0000E1760000}"/>
    <cellStyle name="Normal 4 2 3 2 4 4 2" xfId="26010" xr:uid="{00000000-0005-0000-0000-0000E2760000}"/>
    <cellStyle name="Normal 4 2 3 2 4 5" xfId="17864" xr:uid="{00000000-0005-0000-0000-0000E3760000}"/>
    <cellStyle name="Normal 4 2 3 2 5" xfId="2973" xr:uid="{00000000-0005-0000-0000-0000E4760000}"/>
    <cellStyle name="Normal 4 2 3 2 5 2" xfId="11119" xr:uid="{00000000-0005-0000-0000-0000E5760000}"/>
    <cellStyle name="Normal 4 2 3 2 5 2 2" xfId="27415" xr:uid="{00000000-0005-0000-0000-0000E6760000}"/>
    <cellStyle name="Normal 4 2 3 2 5 3" xfId="19269" xr:uid="{00000000-0005-0000-0000-0000E7760000}"/>
    <cellStyle name="Normal 4 2 3 2 6" xfId="5457" xr:uid="{00000000-0005-0000-0000-0000E8760000}"/>
    <cellStyle name="Normal 4 2 3 2 6 2" xfId="13603" xr:uid="{00000000-0005-0000-0000-0000E9760000}"/>
    <cellStyle name="Normal 4 2 3 2 6 2 2" xfId="29899" xr:uid="{00000000-0005-0000-0000-0000EA760000}"/>
    <cellStyle name="Normal 4 2 3 2 6 3" xfId="21753" xr:uid="{00000000-0005-0000-0000-0000EB760000}"/>
    <cellStyle name="Normal 4 2 3 2 7" xfId="8304" xr:uid="{00000000-0005-0000-0000-0000EC760000}"/>
    <cellStyle name="Normal 4 2 3 2 7 2" xfId="24600" xr:uid="{00000000-0005-0000-0000-0000ED760000}"/>
    <cellStyle name="Normal 4 2 3 2 8" xfId="16454" xr:uid="{00000000-0005-0000-0000-0000EE760000}"/>
    <cellStyle name="Normal 4 2 3 3" xfId="236" xr:uid="{00000000-0005-0000-0000-0000EF760000}"/>
    <cellStyle name="Normal 4 2 3 3 2" xfId="580" xr:uid="{00000000-0005-0000-0000-0000F0760000}"/>
    <cellStyle name="Normal 4 2 3 3 2 2" xfId="1286" xr:uid="{00000000-0005-0000-0000-0000F1760000}"/>
    <cellStyle name="Normal 4 2 3 3 2 2 2" xfId="2696" xr:uid="{00000000-0005-0000-0000-0000F2760000}"/>
    <cellStyle name="Normal 4 2 3 3 2 2 2 2" xfId="5170" xr:uid="{00000000-0005-0000-0000-0000F3760000}"/>
    <cellStyle name="Normal 4 2 3 3 2 2 2 2 2" xfId="13316" xr:uid="{00000000-0005-0000-0000-0000F4760000}"/>
    <cellStyle name="Normal 4 2 3 3 2 2 2 2 2 2" xfId="29612" xr:uid="{00000000-0005-0000-0000-0000F5760000}"/>
    <cellStyle name="Normal 4 2 3 3 2 2 2 2 3" xfId="21466" xr:uid="{00000000-0005-0000-0000-0000F6760000}"/>
    <cellStyle name="Normal 4 2 3 3 2 2 2 3" xfId="7995" xr:uid="{00000000-0005-0000-0000-0000F7760000}"/>
    <cellStyle name="Normal 4 2 3 3 2 2 2 3 2" xfId="16141" xr:uid="{00000000-0005-0000-0000-0000F8760000}"/>
    <cellStyle name="Normal 4 2 3 3 2 2 2 3 2 2" xfId="32437" xr:uid="{00000000-0005-0000-0000-0000F9760000}"/>
    <cellStyle name="Normal 4 2 3 3 2 2 2 3 3" xfId="24291" xr:uid="{00000000-0005-0000-0000-0000FA760000}"/>
    <cellStyle name="Normal 4 2 3 3 2 2 2 4" xfId="10842" xr:uid="{00000000-0005-0000-0000-0000FB760000}"/>
    <cellStyle name="Normal 4 2 3 3 2 2 2 4 2" xfId="27138" xr:uid="{00000000-0005-0000-0000-0000FC760000}"/>
    <cellStyle name="Normal 4 2 3 3 2 2 2 5" xfId="18992" xr:uid="{00000000-0005-0000-0000-0000FD760000}"/>
    <cellStyle name="Normal 4 2 3 3 2 2 3" xfId="3952" xr:uid="{00000000-0005-0000-0000-0000FE760000}"/>
    <cellStyle name="Normal 4 2 3 3 2 2 3 2" xfId="12098" xr:uid="{00000000-0005-0000-0000-0000FF760000}"/>
    <cellStyle name="Normal 4 2 3 3 2 2 3 2 2" xfId="28394" xr:uid="{00000000-0005-0000-0000-000000770000}"/>
    <cellStyle name="Normal 4 2 3 3 2 2 3 3" xfId="20248" xr:uid="{00000000-0005-0000-0000-000001770000}"/>
    <cellStyle name="Normal 4 2 3 3 2 2 4" xfId="6585" xr:uid="{00000000-0005-0000-0000-000002770000}"/>
    <cellStyle name="Normal 4 2 3 3 2 2 4 2" xfId="14731" xr:uid="{00000000-0005-0000-0000-000003770000}"/>
    <cellStyle name="Normal 4 2 3 3 2 2 4 2 2" xfId="31027" xr:uid="{00000000-0005-0000-0000-000004770000}"/>
    <cellStyle name="Normal 4 2 3 3 2 2 4 3" xfId="22881" xr:uid="{00000000-0005-0000-0000-000005770000}"/>
    <cellStyle name="Normal 4 2 3 3 2 2 5" xfId="9432" xr:uid="{00000000-0005-0000-0000-000006770000}"/>
    <cellStyle name="Normal 4 2 3 3 2 2 5 2" xfId="25728" xr:uid="{00000000-0005-0000-0000-000007770000}"/>
    <cellStyle name="Normal 4 2 3 3 2 2 6" xfId="17582" xr:uid="{00000000-0005-0000-0000-000008770000}"/>
    <cellStyle name="Normal 4 2 3 3 2 3" xfId="1991" xr:uid="{00000000-0005-0000-0000-000009770000}"/>
    <cellStyle name="Normal 4 2 3 3 2 3 2" xfId="4561" xr:uid="{00000000-0005-0000-0000-00000A770000}"/>
    <cellStyle name="Normal 4 2 3 3 2 3 2 2" xfId="12707" xr:uid="{00000000-0005-0000-0000-00000B770000}"/>
    <cellStyle name="Normal 4 2 3 3 2 3 2 2 2" xfId="29003" xr:uid="{00000000-0005-0000-0000-00000C770000}"/>
    <cellStyle name="Normal 4 2 3 3 2 3 2 3" xfId="20857" xr:uid="{00000000-0005-0000-0000-00000D770000}"/>
    <cellStyle name="Normal 4 2 3 3 2 3 3" xfId="7290" xr:uid="{00000000-0005-0000-0000-00000E770000}"/>
    <cellStyle name="Normal 4 2 3 3 2 3 3 2" xfId="15436" xr:uid="{00000000-0005-0000-0000-00000F770000}"/>
    <cellStyle name="Normal 4 2 3 3 2 3 3 2 2" xfId="31732" xr:uid="{00000000-0005-0000-0000-000010770000}"/>
    <cellStyle name="Normal 4 2 3 3 2 3 3 3" xfId="23586" xr:uid="{00000000-0005-0000-0000-000011770000}"/>
    <cellStyle name="Normal 4 2 3 3 2 3 4" xfId="10137" xr:uid="{00000000-0005-0000-0000-000012770000}"/>
    <cellStyle name="Normal 4 2 3 3 2 3 4 2" xfId="26433" xr:uid="{00000000-0005-0000-0000-000013770000}"/>
    <cellStyle name="Normal 4 2 3 3 2 3 5" xfId="18287" xr:uid="{00000000-0005-0000-0000-000014770000}"/>
    <cellStyle name="Normal 4 2 3 3 2 4" xfId="3343" xr:uid="{00000000-0005-0000-0000-000015770000}"/>
    <cellStyle name="Normal 4 2 3 3 2 4 2" xfId="11489" xr:uid="{00000000-0005-0000-0000-000016770000}"/>
    <cellStyle name="Normal 4 2 3 3 2 4 2 2" xfId="27785" xr:uid="{00000000-0005-0000-0000-000017770000}"/>
    <cellStyle name="Normal 4 2 3 3 2 4 3" xfId="19639" xr:uid="{00000000-0005-0000-0000-000018770000}"/>
    <cellStyle name="Normal 4 2 3 3 2 5" xfId="5880" xr:uid="{00000000-0005-0000-0000-000019770000}"/>
    <cellStyle name="Normal 4 2 3 3 2 5 2" xfId="14026" xr:uid="{00000000-0005-0000-0000-00001A770000}"/>
    <cellStyle name="Normal 4 2 3 3 2 5 2 2" xfId="30322" xr:uid="{00000000-0005-0000-0000-00001B770000}"/>
    <cellStyle name="Normal 4 2 3 3 2 5 3" xfId="22176" xr:uid="{00000000-0005-0000-0000-00001C770000}"/>
    <cellStyle name="Normal 4 2 3 3 2 6" xfId="8727" xr:uid="{00000000-0005-0000-0000-00001D770000}"/>
    <cellStyle name="Normal 4 2 3 3 2 6 2" xfId="25023" xr:uid="{00000000-0005-0000-0000-00001E770000}"/>
    <cellStyle name="Normal 4 2 3 3 2 7" xfId="16877" xr:uid="{00000000-0005-0000-0000-00001F770000}"/>
    <cellStyle name="Normal 4 2 3 3 3" xfId="942" xr:uid="{00000000-0005-0000-0000-000020770000}"/>
    <cellStyle name="Normal 4 2 3 3 3 2" xfId="2352" xr:uid="{00000000-0005-0000-0000-000021770000}"/>
    <cellStyle name="Normal 4 2 3 3 3 2 2" xfId="4874" xr:uid="{00000000-0005-0000-0000-000022770000}"/>
    <cellStyle name="Normal 4 2 3 3 3 2 2 2" xfId="13020" xr:uid="{00000000-0005-0000-0000-000023770000}"/>
    <cellStyle name="Normal 4 2 3 3 3 2 2 2 2" xfId="29316" xr:uid="{00000000-0005-0000-0000-000024770000}"/>
    <cellStyle name="Normal 4 2 3 3 3 2 2 3" xfId="21170" xr:uid="{00000000-0005-0000-0000-000025770000}"/>
    <cellStyle name="Normal 4 2 3 3 3 2 3" xfId="7651" xr:uid="{00000000-0005-0000-0000-000026770000}"/>
    <cellStyle name="Normal 4 2 3 3 3 2 3 2" xfId="15797" xr:uid="{00000000-0005-0000-0000-000027770000}"/>
    <cellStyle name="Normal 4 2 3 3 3 2 3 2 2" xfId="32093" xr:uid="{00000000-0005-0000-0000-000028770000}"/>
    <cellStyle name="Normal 4 2 3 3 3 2 3 3" xfId="23947" xr:uid="{00000000-0005-0000-0000-000029770000}"/>
    <cellStyle name="Normal 4 2 3 3 3 2 4" xfId="10498" xr:uid="{00000000-0005-0000-0000-00002A770000}"/>
    <cellStyle name="Normal 4 2 3 3 3 2 4 2" xfId="26794" xr:uid="{00000000-0005-0000-0000-00002B770000}"/>
    <cellStyle name="Normal 4 2 3 3 3 2 5" xfId="18648" xr:uid="{00000000-0005-0000-0000-00002C770000}"/>
    <cellStyle name="Normal 4 2 3 3 3 3" xfId="3656" xr:uid="{00000000-0005-0000-0000-00002D770000}"/>
    <cellStyle name="Normal 4 2 3 3 3 3 2" xfId="11802" xr:uid="{00000000-0005-0000-0000-00002E770000}"/>
    <cellStyle name="Normal 4 2 3 3 3 3 2 2" xfId="28098" xr:uid="{00000000-0005-0000-0000-00002F770000}"/>
    <cellStyle name="Normal 4 2 3 3 3 3 3" xfId="19952" xr:uid="{00000000-0005-0000-0000-000030770000}"/>
    <cellStyle name="Normal 4 2 3 3 3 4" xfId="6241" xr:uid="{00000000-0005-0000-0000-000031770000}"/>
    <cellStyle name="Normal 4 2 3 3 3 4 2" xfId="14387" xr:uid="{00000000-0005-0000-0000-000032770000}"/>
    <cellStyle name="Normal 4 2 3 3 3 4 2 2" xfId="30683" xr:uid="{00000000-0005-0000-0000-000033770000}"/>
    <cellStyle name="Normal 4 2 3 3 3 4 3" xfId="22537" xr:uid="{00000000-0005-0000-0000-000034770000}"/>
    <cellStyle name="Normal 4 2 3 3 3 5" xfId="9088" xr:uid="{00000000-0005-0000-0000-000035770000}"/>
    <cellStyle name="Normal 4 2 3 3 3 5 2" xfId="25384" xr:uid="{00000000-0005-0000-0000-000036770000}"/>
    <cellStyle name="Normal 4 2 3 3 3 6" xfId="17238" xr:uid="{00000000-0005-0000-0000-000037770000}"/>
    <cellStyle name="Normal 4 2 3 3 4" xfId="1647" xr:uid="{00000000-0005-0000-0000-000038770000}"/>
    <cellStyle name="Normal 4 2 3 3 4 2" xfId="4265" xr:uid="{00000000-0005-0000-0000-000039770000}"/>
    <cellStyle name="Normal 4 2 3 3 4 2 2" xfId="12411" xr:uid="{00000000-0005-0000-0000-00003A770000}"/>
    <cellStyle name="Normal 4 2 3 3 4 2 2 2" xfId="28707" xr:uid="{00000000-0005-0000-0000-00003B770000}"/>
    <cellStyle name="Normal 4 2 3 3 4 2 3" xfId="20561" xr:uid="{00000000-0005-0000-0000-00003C770000}"/>
    <cellStyle name="Normal 4 2 3 3 4 3" xfId="6946" xr:uid="{00000000-0005-0000-0000-00003D770000}"/>
    <cellStyle name="Normal 4 2 3 3 4 3 2" xfId="15092" xr:uid="{00000000-0005-0000-0000-00003E770000}"/>
    <cellStyle name="Normal 4 2 3 3 4 3 2 2" xfId="31388" xr:uid="{00000000-0005-0000-0000-00003F770000}"/>
    <cellStyle name="Normal 4 2 3 3 4 3 3" xfId="23242" xr:uid="{00000000-0005-0000-0000-000040770000}"/>
    <cellStyle name="Normal 4 2 3 3 4 4" xfId="9793" xr:uid="{00000000-0005-0000-0000-000041770000}"/>
    <cellStyle name="Normal 4 2 3 3 4 4 2" xfId="26089" xr:uid="{00000000-0005-0000-0000-000042770000}"/>
    <cellStyle name="Normal 4 2 3 3 4 5" xfId="17943" xr:uid="{00000000-0005-0000-0000-000043770000}"/>
    <cellStyle name="Normal 4 2 3 3 5" xfId="3047" xr:uid="{00000000-0005-0000-0000-000044770000}"/>
    <cellStyle name="Normal 4 2 3 3 5 2" xfId="11193" xr:uid="{00000000-0005-0000-0000-000045770000}"/>
    <cellStyle name="Normal 4 2 3 3 5 2 2" xfId="27489" xr:uid="{00000000-0005-0000-0000-000046770000}"/>
    <cellStyle name="Normal 4 2 3 3 5 3" xfId="19343" xr:uid="{00000000-0005-0000-0000-000047770000}"/>
    <cellStyle name="Normal 4 2 3 3 6" xfId="5536" xr:uid="{00000000-0005-0000-0000-000048770000}"/>
    <cellStyle name="Normal 4 2 3 3 6 2" xfId="13682" xr:uid="{00000000-0005-0000-0000-000049770000}"/>
    <cellStyle name="Normal 4 2 3 3 6 2 2" xfId="29978" xr:uid="{00000000-0005-0000-0000-00004A770000}"/>
    <cellStyle name="Normal 4 2 3 3 6 3" xfId="21832" xr:uid="{00000000-0005-0000-0000-00004B770000}"/>
    <cellStyle name="Normal 4 2 3 3 7" xfId="8383" xr:uid="{00000000-0005-0000-0000-00004C770000}"/>
    <cellStyle name="Normal 4 2 3 3 7 2" xfId="24679" xr:uid="{00000000-0005-0000-0000-00004D770000}"/>
    <cellStyle name="Normal 4 2 3 3 8" xfId="16533" xr:uid="{00000000-0005-0000-0000-00004E770000}"/>
    <cellStyle name="Normal 4 2 3 4" xfId="321" xr:uid="{00000000-0005-0000-0000-00004F770000}"/>
    <cellStyle name="Normal 4 2 3 4 2" xfId="665" xr:uid="{00000000-0005-0000-0000-000050770000}"/>
    <cellStyle name="Normal 4 2 3 4 2 2" xfId="1371" xr:uid="{00000000-0005-0000-0000-000051770000}"/>
    <cellStyle name="Normal 4 2 3 4 2 2 2" xfId="2781" xr:uid="{00000000-0005-0000-0000-000052770000}"/>
    <cellStyle name="Normal 4 2 3 4 2 2 2 2" xfId="5244" xr:uid="{00000000-0005-0000-0000-000053770000}"/>
    <cellStyle name="Normal 4 2 3 4 2 2 2 2 2" xfId="13390" xr:uid="{00000000-0005-0000-0000-000054770000}"/>
    <cellStyle name="Normal 4 2 3 4 2 2 2 2 2 2" xfId="29686" xr:uid="{00000000-0005-0000-0000-000055770000}"/>
    <cellStyle name="Normal 4 2 3 4 2 2 2 2 3" xfId="21540" xr:uid="{00000000-0005-0000-0000-000056770000}"/>
    <cellStyle name="Normal 4 2 3 4 2 2 2 3" xfId="8080" xr:uid="{00000000-0005-0000-0000-000057770000}"/>
    <cellStyle name="Normal 4 2 3 4 2 2 2 3 2" xfId="16226" xr:uid="{00000000-0005-0000-0000-000058770000}"/>
    <cellStyle name="Normal 4 2 3 4 2 2 2 3 2 2" xfId="32522" xr:uid="{00000000-0005-0000-0000-000059770000}"/>
    <cellStyle name="Normal 4 2 3 4 2 2 2 3 3" xfId="24376" xr:uid="{00000000-0005-0000-0000-00005A770000}"/>
    <cellStyle name="Normal 4 2 3 4 2 2 2 4" xfId="10927" xr:uid="{00000000-0005-0000-0000-00005B770000}"/>
    <cellStyle name="Normal 4 2 3 4 2 2 2 4 2" xfId="27223" xr:uid="{00000000-0005-0000-0000-00005C770000}"/>
    <cellStyle name="Normal 4 2 3 4 2 2 2 5" xfId="19077" xr:uid="{00000000-0005-0000-0000-00005D770000}"/>
    <cellStyle name="Normal 4 2 3 4 2 2 3" xfId="4026" xr:uid="{00000000-0005-0000-0000-00005E770000}"/>
    <cellStyle name="Normal 4 2 3 4 2 2 3 2" xfId="12172" xr:uid="{00000000-0005-0000-0000-00005F770000}"/>
    <cellStyle name="Normal 4 2 3 4 2 2 3 2 2" xfId="28468" xr:uid="{00000000-0005-0000-0000-000060770000}"/>
    <cellStyle name="Normal 4 2 3 4 2 2 3 3" xfId="20322" xr:uid="{00000000-0005-0000-0000-000061770000}"/>
    <cellStyle name="Normal 4 2 3 4 2 2 4" xfId="6670" xr:uid="{00000000-0005-0000-0000-000062770000}"/>
    <cellStyle name="Normal 4 2 3 4 2 2 4 2" xfId="14816" xr:uid="{00000000-0005-0000-0000-000063770000}"/>
    <cellStyle name="Normal 4 2 3 4 2 2 4 2 2" xfId="31112" xr:uid="{00000000-0005-0000-0000-000064770000}"/>
    <cellStyle name="Normal 4 2 3 4 2 2 4 3" xfId="22966" xr:uid="{00000000-0005-0000-0000-000065770000}"/>
    <cellStyle name="Normal 4 2 3 4 2 2 5" xfId="9517" xr:uid="{00000000-0005-0000-0000-000066770000}"/>
    <cellStyle name="Normal 4 2 3 4 2 2 5 2" xfId="25813" xr:uid="{00000000-0005-0000-0000-000067770000}"/>
    <cellStyle name="Normal 4 2 3 4 2 2 6" xfId="17667" xr:uid="{00000000-0005-0000-0000-000068770000}"/>
    <cellStyle name="Normal 4 2 3 4 2 3" xfId="2076" xr:uid="{00000000-0005-0000-0000-000069770000}"/>
    <cellStyle name="Normal 4 2 3 4 2 3 2" xfId="4635" xr:uid="{00000000-0005-0000-0000-00006A770000}"/>
    <cellStyle name="Normal 4 2 3 4 2 3 2 2" xfId="12781" xr:uid="{00000000-0005-0000-0000-00006B770000}"/>
    <cellStyle name="Normal 4 2 3 4 2 3 2 2 2" xfId="29077" xr:uid="{00000000-0005-0000-0000-00006C770000}"/>
    <cellStyle name="Normal 4 2 3 4 2 3 2 3" xfId="20931" xr:uid="{00000000-0005-0000-0000-00006D770000}"/>
    <cellStyle name="Normal 4 2 3 4 2 3 3" xfId="7375" xr:uid="{00000000-0005-0000-0000-00006E770000}"/>
    <cellStyle name="Normal 4 2 3 4 2 3 3 2" xfId="15521" xr:uid="{00000000-0005-0000-0000-00006F770000}"/>
    <cellStyle name="Normal 4 2 3 4 2 3 3 2 2" xfId="31817" xr:uid="{00000000-0005-0000-0000-000070770000}"/>
    <cellStyle name="Normal 4 2 3 4 2 3 3 3" xfId="23671" xr:uid="{00000000-0005-0000-0000-000071770000}"/>
    <cellStyle name="Normal 4 2 3 4 2 3 4" xfId="10222" xr:uid="{00000000-0005-0000-0000-000072770000}"/>
    <cellStyle name="Normal 4 2 3 4 2 3 4 2" xfId="26518" xr:uid="{00000000-0005-0000-0000-000073770000}"/>
    <cellStyle name="Normal 4 2 3 4 2 3 5" xfId="18372" xr:uid="{00000000-0005-0000-0000-000074770000}"/>
    <cellStyle name="Normal 4 2 3 4 2 4" xfId="3417" xr:uid="{00000000-0005-0000-0000-000075770000}"/>
    <cellStyle name="Normal 4 2 3 4 2 4 2" xfId="11563" xr:uid="{00000000-0005-0000-0000-000076770000}"/>
    <cellStyle name="Normal 4 2 3 4 2 4 2 2" xfId="27859" xr:uid="{00000000-0005-0000-0000-000077770000}"/>
    <cellStyle name="Normal 4 2 3 4 2 4 3" xfId="19713" xr:uid="{00000000-0005-0000-0000-000078770000}"/>
    <cellStyle name="Normal 4 2 3 4 2 5" xfId="5965" xr:uid="{00000000-0005-0000-0000-000079770000}"/>
    <cellStyle name="Normal 4 2 3 4 2 5 2" xfId="14111" xr:uid="{00000000-0005-0000-0000-00007A770000}"/>
    <cellStyle name="Normal 4 2 3 4 2 5 2 2" xfId="30407" xr:uid="{00000000-0005-0000-0000-00007B770000}"/>
    <cellStyle name="Normal 4 2 3 4 2 5 3" xfId="22261" xr:uid="{00000000-0005-0000-0000-00007C770000}"/>
    <cellStyle name="Normal 4 2 3 4 2 6" xfId="8812" xr:uid="{00000000-0005-0000-0000-00007D770000}"/>
    <cellStyle name="Normal 4 2 3 4 2 6 2" xfId="25108" xr:uid="{00000000-0005-0000-0000-00007E770000}"/>
    <cellStyle name="Normal 4 2 3 4 2 7" xfId="16962" xr:uid="{00000000-0005-0000-0000-00007F770000}"/>
    <cellStyle name="Normal 4 2 3 4 3" xfId="1027" xr:uid="{00000000-0005-0000-0000-000080770000}"/>
    <cellStyle name="Normal 4 2 3 4 3 2" xfId="2437" xr:uid="{00000000-0005-0000-0000-000081770000}"/>
    <cellStyle name="Normal 4 2 3 4 3 2 2" xfId="4948" xr:uid="{00000000-0005-0000-0000-000082770000}"/>
    <cellStyle name="Normal 4 2 3 4 3 2 2 2" xfId="13094" xr:uid="{00000000-0005-0000-0000-000083770000}"/>
    <cellStyle name="Normal 4 2 3 4 3 2 2 2 2" xfId="29390" xr:uid="{00000000-0005-0000-0000-000084770000}"/>
    <cellStyle name="Normal 4 2 3 4 3 2 2 3" xfId="21244" xr:uid="{00000000-0005-0000-0000-000085770000}"/>
    <cellStyle name="Normal 4 2 3 4 3 2 3" xfId="7736" xr:uid="{00000000-0005-0000-0000-000086770000}"/>
    <cellStyle name="Normal 4 2 3 4 3 2 3 2" xfId="15882" xr:uid="{00000000-0005-0000-0000-000087770000}"/>
    <cellStyle name="Normal 4 2 3 4 3 2 3 2 2" xfId="32178" xr:uid="{00000000-0005-0000-0000-000088770000}"/>
    <cellStyle name="Normal 4 2 3 4 3 2 3 3" xfId="24032" xr:uid="{00000000-0005-0000-0000-000089770000}"/>
    <cellStyle name="Normal 4 2 3 4 3 2 4" xfId="10583" xr:uid="{00000000-0005-0000-0000-00008A770000}"/>
    <cellStyle name="Normal 4 2 3 4 3 2 4 2" xfId="26879" xr:uid="{00000000-0005-0000-0000-00008B770000}"/>
    <cellStyle name="Normal 4 2 3 4 3 2 5" xfId="18733" xr:uid="{00000000-0005-0000-0000-00008C770000}"/>
    <cellStyle name="Normal 4 2 3 4 3 3" xfId="3730" xr:uid="{00000000-0005-0000-0000-00008D770000}"/>
    <cellStyle name="Normal 4 2 3 4 3 3 2" xfId="11876" xr:uid="{00000000-0005-0000-0000-00008E770000}"/>
    <cellStyle name="Normal 4 2 3 4 3 3 2 2" xfId="28172" xr:uid="{00000000-0005-0000-0000-00008F770000}"/>
    <cellStyle name="Normal 4 2 3 4 3 3 3" xfId="20026" xr:uid="{00000000-0005-0000-0000-000090770000}"/>
    <cellStyle name="Normal 4 2 3 4 3 4" xfId="6326" xr:uid="{00000000-0005-0000-0000-000091770000}"/>
    <cellStyle name="Normal 4 2 3 4 3 4 2" xfId="14472" xr:uid="{00000000-0005-0000-0000-000092770000}"/>
    <cellStyle name="Normal 4 2 3 4 3 4 2 2" xfId="30768" xr:uid="{00000000-0005-0000-0000-000093770000}"/>
    <cellStyle name="Normal 4 2 3 4 3 4 3" xfId="22622" xr:uid="{00000000-0005-0000-0000-000094770000}"/>
    <cellStyle name="Normal 4 2 3 4 3 5" xfId="9173" xr:uid="{00000000-0005-0000-0000-000095770000}"/>
    <cellStyle name="Normal 4 2 3 4 3 5 2" xfId="25469" xr:uid="{00000000-0005-0000-0000-000096770000}"/>
    <cellStyle name="Normal 4 2 3 4 3 6" xfId="17323" xr:uid="{00000000-0005-0000-0000-000097770000}"/>
    <cellStyle name="Normal 4 2 3 4 4" xfId="1732" xr:uid="{00000000-0005-0000-0000-000098770000}"/>
    <cellStyle name="Normal 4 2 3 4 4 2" xfId="4339" xr:uid="{00000000-0005-0000-0000-000099770000}"/>
    <cellStyle name="Normal 4 2 3 4 4 2 2" xfId="12485" xr:uid="{00000000-0005-0000-0000-00009A770000}"/>
    <cellStyle name="Normal 4 2 3 4 4 2 2 2" xfId="28781" xr:uid="{00000000-0005-0000-0000-00009B770000}"/>
    <cellStyle name="Normal 4 2 3 4 4 2 3" xfId="20635" xr:uid="{00000000-0005-0000-0000-00009C770000}"/>
    <cellStyle name="Normal 4 2 3 4 4 3" xfId="7031" xr:uid="{00000000-0005-0000-0000-00009D770000}"/>
    <cellStyle name="Normal 4 2 3 4 4 3 2" xfId="15177" xr:uid="{00000000-0005-0000-0000-00009E770000}"/>
    <cellStyle name="Normal 4 2 3 4 4 3 2 2" xfId="31473" xr:uid="{00000000-0005-0000-0000-00009F770000}"/>
    <cellStyle name="Normal 4 2 3 4 4 3 3" xfId="23327" xr:uid="{00000000-0005-0000-0000-0000A0770000}"/>
    <cellStyle name="Normal 4 2 3 4 4 4" xfId="9878" xr:uid="{00000000-0005-0000-0000-0000A1770000}"/>
    <cellStyle name="Normal 4 2 3 4 4 4 2" xfId="26174" xr:uid="{00000000-0005-0000-0000-0000A2770000}"/>
    <cellStyle name="Normal 4 2 3 4 4 5" xfId="18028" xr:uid="{00000000-0005-0000-0000-0000A3770000}"/>
    <cellStyle name="Normal 4 2 3 4 5" xfId="3121" xr:uid="{00000000-0005-0000-0000-0000A4770000}"/>
    <cellStyle name="Normal 4 2 3 4 5 2" xfId="11267" xr:uid="{00000000-0005-0000-0000-0000A5770000}"/>
    <cellStyle name="Normal 4 2 3 4 5 2 2" xfId="27563" xr:uid="{00000000-0005-0000-0000-0000A6770000}"/>
    <cellStyle name="Normal 4 2 3 4 5 3" xfId="19417" xr:uid="{00000000-0005-0000-0000-0000A7770000}"/>
    <cellStyle name="Normal 4 2 3 4 6" xfId="5621" xr:uid="{00000000-0005-0000-0000-0000A8770000}"/>
    <cellStyle name="Normal 4 2 3 4 6 2" xfId="13767" xr:uid="{00000000-0005-0000-0000-0000A9770000}"/>
    <cellStyle name="Normal 4 2 3 4 6 2 2" xfId="30063" xr:uid="{00000000-0005-0000-0000-0000AA770000}"/>
    <cellStyle name="Normal 4 2 3 4 6 3" xfId="21917" xr:uid="{00000000-0005-0000-0000-0000AB770000}"/>
    <cellStyle name="Normal 4 2 3 4 7" xfId="8468" xr:uid="{00000000-0005-0000-0000-0000AC770000}"/>
    <cellStyle name="Normal 4 2 3 4 7 2" xfId="24764" xr:uid="{00000000-0005-0000-0000-0000AD770000}"/>
    <cellStyle name="Normal 4 2 3 4 8" xfId="16618" xr:uid="{00000000-0005-0000-0000-0000AE770000}"/>
    <cellStyle name="Normal 4 2 3 5" xfId="411" xr:uid="{00000000-0005-0000-0000-0000AF770000}"/>
    <cellStyle name="Normal 4 2 3 5 2" xfId="1117" xr:uid="{00000000-0005-0000-0000-0000B0770000}"/>
    <cellStyle name="Normal 4 2 3 5 2 2" xfId="2527" xr:uid="{00000000-0005-0000-0000-0000B1770000}"/>
    <cellStyle name="Normal 4 2 3 5 2 2 2" xfId="5022" xr:uid="{00000000-0005-0000-0000-0000B2770000}"/>
    <cellStyle name="Normal 4 2 3 5 2 2 2 2" xfId="13168" xr:uid="{00000000-0005-0000-0000-0000B3770000}"/>
    <cellStyle name="Normal 4 2 3 5 2 2 2 2 2" xfId="29464" xr:uid="{00000000-0005-0000-0000-0000B4770000}"/>
    <cellStyle name="Normal 4 2 3 5 2 2 2 3" xfId="21318" xr:uid="{00000000-0005-0000-0000-0000B5770000}"/>
    <cellStyle name="Normal 4 2 3 5 2 2 3" xfId="7826" xr:uid="{00000000-0005-0000-0000-0000B6770000}"/>
    <cellStyle name="Normal 4 2 3 5 2 2 3 2" xfId="15972" xr:uid="{00000000-0005-0000-0000-0000B7770000}"/>
    <cellStyle name="Normal 4 2 3 5 2 2 3 2 2" xfId="32268" xr:uid="{00000000-0005-0000-0000-0000B8770000}"/>
    <cellStyle name="Normal 4 2 3 5 2 2 3 3" xfId="24122" xr:uid="{00000000-0005-0000-0000-0000B9770000}"/>
    <cellStyle name="Normal 4 2 3 5 2 2 4" xfId="10673" xr:uid="{00000000-0005-0000-0000-0000BA770000}"/>
    <cellStyle name="Normal 4 2 3 5 2 2 4 2" xfId="26969" xr:uid="{00000000-0005-0000-0000-0000BB770000}"/>
    <cellStyle name="Normal 4 2 3 5 2 2 5" xfId="18823" xr:uid="{00000000-0005-0000-0000-0000BC770000}"/>
    <cellStyle name="Normal 4 2 3 5 2 3" xfId="3804" xr:uid="{00000000-0005-0000-0000-0000BD770000}"/>
    <cellStyle name="Normal 4 2 3 5 2 3 2" xfId="11950" xr:uid="{00000000-0005-0000-0000-0000BE770000}"/>
    <cellStyle name="Normal 4 2 3 5 2 3 2 2" xfId="28246" xr:uid="{00000000-0005-0000-0000-0000BF770000}"/>
    <cellStyle name="Normal 4 2 3 5 2 3 3" xfId="20100" xr:uid="{00000000-0005-0000-0000-0000C0770000}"/>
    <cellStyle name="Normal 4 2 3 5 2 4" xfId="6416" xr:uid="{00000000-0005-0000-0000-0000C1770000}"/>
    <cellStyle name="Normal 4 2 3 5 2 4 2" xfId="14562" xr:uid="{00000000-0005-0000-0000-0000C2770000}"/>
    <cellStyle name="Normal 4 2 3 5 2 4 2 2" xfId="30858" xr:uid="{00000000-0005-0000-0000-0000C3770000}"/>
    <cellStyle name="Normal 4 2 3 5 2 4 3" xfId="22712" xr:uid="{00000000-0005-0000-0000-0000C4770000}"/>
    <cellStyle name="Normal 4 2 3 5 2 5" xfId="9263" xr:uid="{00000000-0005-0000-0000-0000C5770000}"/>
    <cellStyle name="Normal 4 2 3 5 2 5 2" xfId="25559" xr:uid="{00000000-0005-0000-0000-0000C6770000}"/>
    <cellStyle name="Normal 4 2 3 5 2 6" xfId="17413" xr:uid="{00000000-0005-0000-0000-0000C7770000}"/>
    <cellStyle name="Normal 4 2 3 5 3" xfId="1822" xr:uid="{00000000-0005-0000-0000-0000C8770000}"/>
    <cellStyle name="Normal 4 2 3 5 3 2" xfId="4413" xr:uid="{00000000-0005-0000-0000-0000C9770000}"/>
    <cellStyle name="Normal 4 2 3 5 3 2 2" xfId="12559" xr:uid="{00000000-0005-0000-0000-0000CA770000}"/>
    <cellStyle name="Normal 4 2 3 5 3 2 2 2" xfId="28855" xr:uid="{00000000-0005-0000-0000-0000CB770000}"/>
    <cellStyle name="Normal 4 2 3 5 3 2 3" xfId="20709" xr:uid="{00000000-0005-0000-0000-0000CC770000}"/>
    <cellStyle name="Normal 4 2 3 5 3 3" xfId="7121" xr:uid="{00000000-0005-0000-0000-0000CD770000}"/>
    <cellStyle name="Normal 4 2 3 5 3 3 2" xfId="15267" xr:uid="{00000000-0005-0000-0000-0000CE770000}"/>
    <cellStyle name="Normal 4 2 3 5 3 3 2 2" xfId="31563" xr:uid="{00000000-0005-0000-0000-0000CF770000}"/>
    <cellStyle name="Normal 4 2 3 5 3 3 3" xfId="23417" xr:uid="{00000000-0005-0000-0000-0000D0770000}"/>
    <cellStyle name="Normal 4 2 3 5 3 4" xfId="9968" xr:uid="{00000000-0005-0000-0000-0000D1770000}"/>
    <cellStyle name="Normal 4 2 3 5 3 4 2" xfId="26264" xr:uid="{00000000-0005-0000-0000-0000D2770000}"/>
    <cellStyle name="Normal 4 2 3 5 3 5" xfId="18118" xr:uid="{00000000-0005-0000-0000-0000D3770000}"/>
    <cellStyle name="Normal 4 2 3 5 4" xfId="3195" xr:uid="{00000000-0005-0000-0000-0000D4770000}"/>
    <cellStyle name="Normal 4 2 3 5 4 2" xfId="11341" xr:uid="{00000000-0005-0000-0000-0000D5770000}"/>
    <cellStyle name="Normal 4 2 3 5 4 2 2" xfId="27637" xr:uid="{00000000-0005-0000-0000-0000D6770000}"/>
    <cellStyle name="Normal 4 2 3 5 4 3" xfId="19491" xr:uid="{00000000-0005-0000-0000-0000D7770000}"/>
    <cellStyle name="Normal 4 2 3 5 5" xfId="5711" xr:uid="{00000000-0005-0000-0000-0000D8770000}"/>
    <cellStyle name="Normal 4 2 3 5 5 2" xfId="13857" xr:uid="{00000000-0005-0000-0000-0000D9770000}"/>
    <cellStyle name="Normal 4 2 3 5 5 2 2" xfId="30153" xr:uid="{00000000-0005-0000-0000-0000DA770000}"/>
    <cellStyle name="Normal 4 2 3 5 5 3" xfId="22007" xr:uid="{00000000-0005-0000-0000-0000DB770000}"/>
    <cellStyle name="Normal 4 2 3 5 6" xfId="8558" xr:uid="{00000000-0005-0000-0000-0000DC770000}"/>
    <cellStyle name="Normal 4 2 3 5 6 2" xfId="24854" xr:uid="{00000000-0005-0000-0000-0000DD770000}"/>
    <cellStyle name="Normal 4 2 3 5 7" xfId="16708" xr:uid="{00000000-0005-0000-0000-0000DE770000}"/>
    <cellStyle name="Normal 4 2 3 6" xfId="773" xr:uid="{00000000-0005-0000-0000-0000DF770000}"/>
    <cellStyle name="Normal 4 2 3 6 2" xfId="2183" xr:uid="{00000000-0005-0000-0000-0000E0770000}"/>
    <cellStyle name="Normal 4 2 3 6 2 2" xfId="4726" xr:uid="{00000000-0005-0000-0000-0000E1770000}"/>
    <cellStyle name="Normal 4 2 3 6 2 2 2" xfId="12872" xr:uid="{00000000-0005-0000-0000-0000E2770000}"/>
    <cellStyle name="Normal 4 2 3 6 2 2 2 2" xfId="29168" xr:uid="{00000000-0005-0000-0000-0000E3770000}"/>
    <cellStyle name="Normal 4 2 3 6 2 2 3" xfId="21022" xr:uid="{00000000-0005-0000-0000-0000E4770000}"/>
    <cellStyle name="Normal 4 2 3 6 2 3" xfId="7482" xr:uid="{00000000-0005-0000-0000-0000E5770000}"/>
    <cellStyle name="Normal 4 2 3 6 2 3 2" xfId="15628" xr:uid="{00000000-0005-0000-0000-0000E6770000}"/>
    <cellStyle name="Normal 4 2 3 6 2 3 2 2" xfId="31924" xr:uid="{00000000-0005-0000-0000-0000E7770000}"/>
    <cellStyle name="Normal 4 2 3 6 2 3 3" xfId="23778" xr:uid="{00000000-0005-0000-0000-0000E8770000}"/>
    <cellStyle name="Normal 4 2 3 6 2 4" xfId="10329" xr:uid="{00000000-0005-0000-0000-0000E9770000}"/>
    <cellStyle name="Normal 4 2 3 6 2 4 2" xfId="26625" xr:uid="{00000000-0005-0000-0000-0000EA770000}"/>
    <cellStyle name="Normal 4 2 3 6 2 5" xfId="18479" xr:uid="{00000000-0005-0000-0000-0000EB770000}"/>
    <cellStyle name="Normal 4 2 3 6 3" xfId="3508" xr:uid="{00000000-0005-0000-0000-0000EC770000}"/>
    <cellStyle name="Normal 4 2 3 6 3 2" xfId="11654" xr:uid="{00000000-0005-0000-0000-0000ED770000}"/>
    <cellStyle name="Normal 4 2 3 6 3 2 2" xfId="27950" xr:uid="{00000000-0005-0000-0000-0000EE770000}"/>
    <cellStyle name="Normal 4 2 3 6 3 3" xfId="19804" xr:uid="{00000000-0005-0000-0000-0000EF770000}"/>
    <cellStyle name="Normal 4 2 3 6 4" xfId="6072" xr:uid="{00000000-0005-0000-0000-0000F0770000}"/>
    <cellStyle name="Normal 4 2 3 6 4 2" xfId="14218" xr:uid="{00000000-0005-0000-0000-0000F1770000}"/>
    <cellStyle name="Normal 4 2 3 6 4 2 2" xfId="30514" xr:uid="{00000000-0005-0000-0000-0000F2770000}"/>
    <cellStyle name="Normal 4 2 3 6 4 3" xfId="22368" xr:uid="{00000000-0005-0000-0000-0000F3770000}"/>
    <cellStyle name="Normal 4 2 3 6 5" xfId="8919" xr:uid="{00000000-0005-0000-0000-0000F4770000}"/>
    <cellStyle name="Normal 4 2 3 6 5 2" xfId="25215" xr:uid="{00000000-0005-0000-0000-0000F5770000}"/>
    <cellStyle name="Normal 4 2 3 6 6" xfId="17069" xr:uid="{00000000-0005-0000-0000-0000F6770000}"/>
    <cellStyle name="Normal 4 2 3 7" xfId="1478" xr:uid="{00000000-0005-0000-0000-0000F7770000}"/>
    <cellStyle name="Normal 4 2 3 7 2" xfId="4117" xr:uid="{00000000-0005-0000-0000-0000F8770000}"/>
    <cellStyle name="Normal 4 2 3 7 2 2" xfId="12263" xr:uid="{00000000-0005-0000-0000-0000F9770000}"/>
    <cellStyle name="Normal 4 2 3 7 2 2 2" xfId="28559" xr:uid="{00000000-0005-0000-0000-0000FA770000}"/>
    <cellStyle name="Normal 4 2 3 7 2 3" xfId="20413" xr:uid="{00000000-0005-0000-0000-0000FB770000}"/>
    <cellStyle name="Normal 4 2 3 7 3" xfId="6777" xr:uid="{00000000-0005-0000-0000-0000FC770000}"/>
    <cellStyle name="Normal 4 2 3 7 3 2" xfId="14923" xr:uid="{00000000-0005-0000-0000-0000FD770000}"/>
    <cellStyle name="Normal 4 2 3 7 3 2 2" xfId="31219" xr:uid="{00000000-0005-0000-0000-0000FE770000}"/>
    <cellStyle name="Normal 4 2 3 7 3 3" xfId="23073" xr:uid="{00000000-0005-0000-0000-0000FF770000}"/>
    <cellStyle name="Normal 4 2 3 7 4" xfId="9624" xr:uid="{00000000-0005-0000-0000-000000780000}"/>
    <cellStyle name="Normal 4 2 3 7 4 2" xfId="25920" xr:uid="{00000000-0005-0000-0000-000001780000}"/>
    <cellStyle name="Normal 4 2 3 7 5" xfId="17774" xr:uid="{00000000-0005-0000-0000-000002780000}"/>
    <cellStyle name="Normal 4 2 3 8" xfId="2899" xr:uid="{00000000-0005-0000-0000-000003780000}"/>
    <cellStyle name="Normal 4 2 3 8 2" xfId="11045" xr:uid="{00000000-0005-0000-0000-000004780000}"/>
    <cellStyle name="Normal 4 2 3 8 2 2" xfId="27341" xr:uid="{00000000-0005-0000-0000-000005780000}"/>
    <cellStyle name="Normal 4 2 3 8 3" xfId="19195" xr:uid="{00000000-0005-0000-0000-000006780000}"/>
    <cellStyle name="Normal 4 2 3 9" xfId="5367" xr:uid="{00000000-0005-0000-0000-000007780000}"/>
    <cellStyle name="Normal 4 2 3 9 2" xfId="13513" xr:uid="{00000000-0005-0000-0000-000008780000}"/>
    <cellStyle name="Normal 4 2 3 9 2 2" xfId="29809" xr:uid="{00000000-0005-0000-0000-000009780000}"/>
    <cellStyle name="Normal 4 2 3 9 3" xfId="21663" xr:uid="{00000000-0005-0000-0000-00000A780000}"/>
    <cellStyle name="Normal 4 2 4" xfId="113" xr:uid="{00000000-0005-0000-0000-00000B780000}"/>
    <cellStyle name="Normal 4 2 4 2" xfId="457" xr:uid="{00000000-0005-0000-0000-00000C780000}"/>
    <cellStyle name="Normal 4 2 4 2 2" xfId="1163" xr:uid="{00000000-0005-0000-0000-00000D780000}"/>
    <cellStyle name="Normal 4 2 4 2 2 2" xfId="2573" xr:uid="{00000000-0005-0000-0000-00000E780000}"/>
    <cellStyle name="Normal 4 2 4 2 2 2 2" xfId="5060" xr:uid="{00000000-0005-0000-0000-00000F780000}"/>
    <cellStyle name="Normal 4 2 4 2 2 2 2 2" xfId="13206" xr:uid="{00000000-0005-0000-0000-000010780000}"/>
    <cellStyle name="Normal 4 2 4 2 2 2 2 2 2" xfId="29502" xr:uid="{00000000-0005-0000-0000-000011780000}"/>
    <cellStyle name="Normal 4 2 4 2 2 2 2 3" xfId="21356" xr:uid="{00000000-0005-0000-0000-000012780000}"/>
    <cellStyle name="Normal 4 2 4 2 2 2 3" xfId="7872" xr:uid="{00000000-0005-0000-0000-000013780000}"/>
    <cellStyle name="Normal 4 2 4 2 2 2 3 2" xfId="16018" xr:uid="{00000000-0005-0000-0000-000014780000}"/>
    <cellStyle name="Normal 4 2 4 2 2 2 3 2 2" xfId="32314" xr:uid="{00000000-0005-0000-0000-000015780000}"/>
    <cellStyle name="Normal 4 2 4 2 2 2 3 3" xfId="24168" xr:uid="{00000000-0005-0000-0000-000016780000}"/>
    <cellStyle name="Normal 4 2 4 2 2 2 4" xfId="10719" xr:uid="{00000000-0005-0000-0000-000017780000}"/>
    <cellStyle name="Normal 4 2 4 2 2 2 4 2" xfId="27015" xr:uid="{00000000-0005-0000-0000-000018780000}"/>
    <cellStyle name="Normal 4 2 4 2 2 2 5" xfId="18869" xr:uid="{00000000-0005-0000-0000-000019780000}"/>
    <cellStyle name="Normal 4 2 4 2 2 3" xfId="3842" xr:uid="{00000000-0005-0000-0000-00001A780000}"/>
    <cellStyle name="Normal 4 2 4 2 2 3 2" xfId="11988" xr:uid="{00000000-0005-0000-0000-00001B780000}"/>
    <cellStyle name="Normal 4 2 4 2 2 3 2 2" xfId="28284" xr:uid="{00000000-0005-0000-0000-00001C780000}"/>
    <cellStyle name="Normal 4 2 4 2 2 3 3" xfId="20138" xr:uid="{00000000-0005-0000-0000-00001D780000}"/>
    <cellStyle name="Normal 4 2 4 2 2 4" xfId="6462" xr:uid="{00000000-0005-0000-0000-00001E780000}"/>
    <cellStyle name="Normal 4 2 4 2 2 4 2" xfId="14608" xr:uid="{00000000-0005-0000-0000-00001F780000}"/>
    <cellStyle name="Normal 4 2 4 2 2 4 2 2" xfId="30904" xr:uid="{00000000-0005-0000-0000-000020780000}"/>
    <cellStyle name="Normal 4 2 4 2 2 4 3" xfId="22758" xr:uid="{00000000-0005-0000-0000-000021780000}"/>
    <cellStyle name="Normal 4 2 4 2 2 5" xfId="9309" xr:uid="{00000000-0005-0000-0000-000022780000}"/>
    <cellStyle name="Normal 4 2 4 2 2 5 2" xfId="25605" xr:uid="{00000000-0005-0000-0000-000023780000}"/>
    <cellStyle name="Normal 4 2 4 2 2 6" xfId="17459" xr:uid="{00000000-0005-0000-0000-000024780000}"/>
    <cellStyle name="Normal 4 2 4 2 3" xfId="1868" xr:uid="{00000000-0005-0000-0000-000025780000}"/>
    <cellStyle name="Normal 4 2 4 2 3 2" xfId="4451" xr:uid="{00000000-0005-0000-0000-000026780000}"/>
    <cellStyle name="Normal 4 2 4 2 3 2 2" xfId="12597" xr:uid="{00000000-0005-0000-0000-000027780000}"/>
    <cellStyle name="Normal 4 2 4 2 3 2 2 2" xfId="28893" xr:uid="{00000000-0005-0000-0000-000028780000}"/>
    <cellStyle name="Normal 4 2 4 2 3 2 3" xfId="20747" xr:uid="{00000000-0005-0000-0000-000029780000}"/>
    <cellStyle name="Normal 4 2 4 2 3 3" xfId="7167" xr:uid="{00000000-0005-0000-0000-00002A780000}"/>
    <cellStyle name="Normal 4 2 4 2 3 3 2" xfId="15313" xr:uid="{00000000-0005-0000-0000-00002B780000}"/>
    <cellStyle name="Normal 4 2 4 2 3 3 2 2" xfId="31609" xr:uid="{00000000-0005-0000-0000-00002C780000}"/>
    <cellStyle name="Normal 4 2 4 2 3 3 3" xfId="23463" xr:uid="{00000000-0005-0000-0000-00002D780000}"/>
    <cellStyle name="Normal 4 2 4 2 3 4" xfId="10014" xr:uid="{00000000-0005-0000-0000-00002E780000}"/>
    <cellStyle name="Normal 4 2 4 2 3 4 2" xfId="26310" xr:uid="{00000000-0005-0000-0000-00002F780000}"/>
    <cellStyle name="Normal 4 2 4 2 3 5" xfId="18164" xr:uid="{00000000-0005-0000-0000-000030780000}"/>
    <cellStyle name="Normal 4 2 4 2 4" xfId="3233" xr:uid="{00000000-0005-0000-0000-000031780000}"/>
    <cellStyle name="Normal 4 2 4 2 4 2" xfId="11379" xr:uid="{00000000-0005-0000-0000-000032780000}"/>
    <cellStyle name="Normal 4 2 4 2 4 2 2" xfId="27675" xr:uid="{00000000-0005-0000-0000-000033780000}"/>
    <cellStyle name="Normal 4 2 4 2 4 3" xfId="19529" xr:uid="{00000000-0005-0000-0000-000034780000}"/>
    <cellStyle name="Normal 4 2 4 2 5" xfId="5757" xr:uid="{00000000-0005-0000-0000-000035780000}"/>
    <cellStyle name="Normal 4 2 4 2 5 2" xfId="13903" xr:uid="{00000000-0005-0000-0000-000036780000}"/>
    <cellStyle name="Normal 4 2 4 2 5 2 2" xfId="30199" xr:uid="{00000000-0005-0000-0000-000037780000}"/>
    <cellStyle name="Normal 4 2 4 2 5 3" xfId="22053" xr:uid="{00000000-0005-0000-0000-000038780000}"/>
    <cellStyle name="Normal 4 2 4 2 6" xfId="8604" xr:uid="{00000000-0005-0000-0000-000039780000}"/>
    <cellStyle name="Normal 4 2 4 2 6 2" xfId="24900" xr:uid="{00000000-0005-0000-0000-00003A780000}"/>
    <cellStyle name="Normal 4 2 4 2 7" xfId="16754" xr:uid="{00000000-0005-0000-0000-00003B780000}"/>
    <cellStyle name="Normal 4 2 4 3" xfId="819" xr:uid="{00000000-0005-0000-0000-00003C780000}"/>
    <cellStyle name="Normal 4 2 4 3 2" xfId="2229" xr:uid="{00000000-0005-0000-0000-00003D780000}"/>
    <cellStyle name="Normal 4 2 4 3 2 2" xfId="4764" xr:uid="{00000000-0005-0000-0000-00003E780000}"/>
    <cellStyle name="Normal 4 2 4 3 2 2 2" xfId="12910" xr:uid="{00000000-0005-0000-0000-00003F780000}"/>
    <cellStyle name="Normal 4 2 4 3 2 2 2 2" xfId="29206" xr:uid="{00000000-0005-0000-0000-000040780000}"/>
    <cellStyle name="Normal 4 2 4 3 2 2 3" xfId="21060" xr:uid="{00000000-0005-0000-0000-000041780000}"/>
    <cellStyle name="Normal 4 2 4 3 2 3" xfId="7528" xr:uid="{00000000-0005-0000-0000-000042780000}"/>
    <cellStyle name="Normal 4 2 4 3 2 3 2" xfId="15674" xr:uid="{00000000-0005-0000-0000-000043780000}"/>
    <cellStyle name="Normal 4 2 4 3 2 3 2 2" xfId="31970" xr:uid="{00000000-0005-0000-0000-000044780000}"/>
    <cellStyle name="Normal 4 2 4 3 2 3 3" xfId="23824" xr:uid="{00000000-0005-0000-0000-000045780000}"/>
    <cellStyle name="Normal 4 2 4 3 2 4" xfId="10375" xr:uid="{00000000-0005-0000-0000-000046780000}"/>
    <cellStyle name="Normal 4 2 4 3 2 4 2" xfId="26671" xr:uid="{00000000-0005-0000-0000-000047780000}"/>
    <cellStyle name="Normal 4 2 4 3 2 5" xfId="18525" xr:uid="{00000000-0005-0000-0000-000048780000}"/>
    <cellStyle name="Normal 4 2 4 3 3" xfId="3546" xr:uid="{00000000-0005-0000-0000-000049780000}"/>
    <cellStyle name="Normal 4 2 4 3 3 2" xfId="11692" xr:uid="{00000000-0005-0000-0000-00004A780000}"/>
    <cellStyle name="Normal 4 2 4 3 3 2 2" xfId="27988" xr:uid="{00000000-0005-0000-0000-00004B780000}"/>
    <cellStyle name="Normal 4 2 4 3 3 3" xfId="19842" xr:uid="{00000000-0005-0000-0000-00004C780000}"/>
    <cellStyle name="Normal 4 2 4 3 4" xfId="6118" xr:uid="{00000000-0005-0000-0000-00004D780000}"/>
    <cellStyle name="Normal 4 2 4 3 4 2" xfId="14264" xr:uid="{00000000-0005-0000-0000-00004E780000}"/>
    <cellStyle name="Normal 4 2 4 3 4 2 2" xfId="30560" xr:uid="{00000000-0005-0000-0000-00004F780000}"/>
    <cellStyle name="Normal 4 2 4 3 4 3" xfId="22414" xr:uid="{00000000-0005-0000-0000-000050780000}"/>
    <cellStyle name="Normal 4 2 4 3 5" xfId="8965" xr:uid="{00000000-0005-0000-0000-000051780000}"/>
    <cellStyle name="Normal 4 2 4 3 5 2" xfId="25261" xr:uid="{00000000-0005-0000-0000-000052780000}"/>
    <cellStyle name="Normal 4 2 4 3 6" xfId="17115" xr:uid="{00000000-0005-0000-0000-000053780000}"/>
    <cellStyle name="Normal 4 2 4 4" xfId="1524" xr:uid="{00000000-0005-0000-0000-000054780000}"/>
    <cellStyle name="Normal 4 2 4 4 2" xfId="4155" xr:uid="{00000000-0005-0000-0000-000055780000}"/>
    <cellStyle name="Normal 4 2 4 4 2 2" xfId="12301" xr:uid="{00000000-0005-0000-0000-000056780000}"/>
    <cellStyle name="Normal 4 2 4 4 2 2 2" xfId="28597" xr:uid="{00000000-0005-0000-0000-000057780000}"/>
    <cellStyle name="Normal 4 2 4 4 2 3" xfId="20451" xr:uid="{00000000-0005-0000-0000-000058780000}"/>
    <cellStyle name="Normal 4 2 4 4 3" xfId="6823" xr:uid="{00000000-0005-0000-0000-000059780000}"/>
    <cellStyle name="Normal 4 2 4 4 3 2" xfId="14969" xr:uid="{00000000-0005-0000-0000-00005A780000}"/>
    <cellStyle name="Normal 4 2 4 4 3 2 2" xfId="31265" xr:uid="{00000000-0005-0000-0000-00005B780000}"/>
    <cellStyle name="Normal 4 2 4 4 3 3" xfId="23119" xr:uid="{00000000-0005-0000-0000-00005C780000}"/>
    <cellStyle name="Normal 4 2 4 4 4" xfId="9670" xr:uid="{00000000-0005-0000-0000-00005D780000}"/>
    <cellStyle name="Normal 4 2 4 4 4 2" xfId="25966" xr:uid="{00000000-0005-0000-0000-00005E780000}"/>
    <cellStyle name="Normal 4 2 4 4 5" xfId="17820" xr:uid="{00000000-0005-0000-0000-00005F780000}"/>
    <cellStyle name="Normal 4 2 4 5" xfId="2937" xr:uid="{00000000-0005-0000-0000-000060780000}"/>
    <cellStyle name="Normal 4 2 4 5 2" xfId="11083" xr:uid="{00000000-0005-0000-0000-000061780000}"/>
    <cellStyle name="Normal 4 2 4 5 2 2" xfId="27379" xr:uid="{00000000-0005-0000-0000-000062780000}"/>
    <cellStyle name="Normal 4 2 4 5 3" xfId="19233" xr:uid="{00000000-0005-0000-0000-000063780000}"/>
    <cellStyle name="Normal 4 2 4 6" xfId="5413" xr:uid="{00000000-0005-0000-0000-000064780000}"/>
    <cellStyle name="Normal 4 2 4 6 2" xfId="13559" xr:uid="{00000000-0005-0000-0000-000065780000}"/>
    <cellStyle name="Normal 4 2 4 6 2 2" xfId="29855" xr:uid="{00000000-0005-0000-0000-000066780000}"/>
    <cellStyle name="Normal 4 2 4 6 3" xfId="21709" xr:uid="{00000000-0005-0000-0000-000067780000}"/>
    <cellStyle name="Normal 4 2 4 7" xfId="8260" xr:uid="{00000000-0005-0000-0000-000068780000}"/>
    <cellStyle name="Normal 4 2 4 7 2" xfId="24556" xr:uid="{00000000-0005-0000-0000-000069780000}"/>
    <cellStyle name="Normal 4 2 4 8" xfId="16410" xr:uid="{00000000-0005-0000-0000-00006A780000}"/>
    <cellStyle name="Normal 4 2 5" xfId="200" xr:uid="{00000000-0005-0000-0000-00006B780000}"/>
    <cellStyle name="Normal 4 2 5 2" xfId="544" xr:uid="{00000000-0005-0000-0000-00006C780000}"/>
    <cellStyle name="Normal 4 2 5 2 2" xfId="1250" xr:uid="{00000000-0005-0000-0000-00006D780000}"/>
    <cellStyle name="Normal 4 2 5 2 2 2" xfId="2660" xr:uid="{00000000-0005-0000-0000-00006E780000}"/>
    <cellStyle name="Normal 4 2 5 2 2 2 2" xfId="5134" xr:uid="{00000000-0005-0000-0000-00006F780000}"/>
    <cellStyle name="Normal 4 2 5 2 2 2 2 2" xfId="13280" xr:uid="{00000000-0005-0000-0000-000070780000}"/>
    <cellStyle name="Normal 4 2 5 2 2 2 2 2 2" xfId="29576" xr:uid="{00000000-0005-0000-0000-000071780000}"/>
    <cellStyle name="Normal 4 2 5 2 2 2 2 3" xfId="21430" xr:uid="{00000000-0005-0000-0000-000072780000}"/>
    <cellStyle name="Normal 4 2 5 2 2 2 3" xfId="7959" xr:uid="{00000000-0005-0000-0000-000073780000}"/>
    <cellStyle name="Normal 4 2 5 2 2 2 3 2" xfId="16105" xr:uid="{00000000-0005-0000-0000-000074780000}"/>
    <cellStyle name="Normal 4 2 5 2 2 2 3 2 2" xfId="32401" xr:uid="{00000000-0005-0000-0000-000075780000}"/>
    <cellStyle name="Normal 4 2 5 2 2 2 3 3" xfId="24255" xr:uid="{00000000-0005-0000-0000-000076780000}"/>
    <cellStyle name="Normal 4 2 5 2 2 2 4" xfId="10806" xr:uid="{00000000-0005-0000-0000-000077780000}"/>
    <cellStyle name="Normal 4 2 5 2 2 2 4 2" xfId="27102" xr:uid="{00000000-0005-0000-0000-000078780000}"/>
    <cellStyle name="Normal 4 2 5 2 2 2 5" xfId="18956" xr:uid="{00000000-0005-0000-0000-000079780000}"/>
    <cellStyle name="Normal 4 2 5 2 2 3" xfId="3916" xr:uid="{00000000-0005-0000-0000-00007A780000}"/>
    <cellStyle name="Normal 4 2 5 2 2 3 2" xfId="12062" xr:uid="{00000000-0005-0000-0000-00007B780000}"/>
    <cellStyle name="Normal 4 2 5 2 2 3 2 2" xfId="28358" xr:uid="{00000000-0005-0000-0000-00007C780000}"/>
    <cellStyle name="Normal 4 2 5 2 2 3 3" xfId="20212" xr:uid="{00000000-0005-0000-0000-00007D780000}"/>
    <cellStyle name="Normal 4 2 5 2 2 4" xfId="6549" xr:uid="{00000000-0005-0000-0000-00007E780000}"/>
    <cellStyle name="Normal 4 2 5 2 2 4 2" xfId="14695" xr:uid="{00000000-0005-0000-0000-00007F780000}"/>
    <cellStyle name="Normal 4 2 5 2 2 4 2 2" xfId="30991" xr:uid="{00000000-0005-0000-0000-000080780000}"/>
    <cellStyle name="Normal 4 2 5 2 2 4 3" xfId="22845" xr:uid="{00000000-0005-0000-0000-000081780000}"/>
    <cellStyle name="Normal 4 2 5 2 2 5" xfId="9396" xr:uid="{00000000-0005-0000-0000-000082780000}"/>
    <cellStyle name="Normal 4 2 5 2 2 5 2" xfId="25692" xr:uid="{00000000-0005-0000-0000-000083780000}"/>
    <cellStyle name="Normal 4 2 5 2 2 6" xfId="17546" xr:uid="{00000000-0005-0000-0000-000084780000}"/>
    <cellStyle name="Normal 4 2 5 2 3" xfId="1955" xr:uid="{00000000-0005-0000-0000-000085780000}"/>
    <cellStyle name="Normal 4 2 5 2 3 2" xfId="4525" xr:uid="{00000000-0005-0000-0000-000086780000}"/>
    <cellStyle name="Normal 4 2 5 2 3 2 2" xfId="12671" xr:uid="{00000000-0005-0000-0000-000087780000}"/>
    <cellStyle name="Normal 4 2 5 2 3 2 2 2" xfId="28967" xr:uid="{00000000-0005-0000-0000-000088780000}"/>
    <cellStyle name="Normal 4 2 5 2 3 2 3" xfId="20821" xr:uid="{00000000-0005-0000-0000-000089780000}"/>
    <cellStyle name="Normal 4 2 5 2 3 3" xfId="7254" xr:uid="{00000000-0005-0000-0000-00008A780000}"/>
    <cellStyle name="Normal 4 2 5 2 3 3 2" xfId="15400" xr:uid="{00000000-0005-0000-0000-00008B780000}"/>
    <cellStyle name="Normal 4 2 5 2 3 3 2 2" xfId="31696" xr:uid="{00000000-0005-0000-0000-00008C780000}"/>
    <cellStyle name="Normal 4 2 5 2 3 3 3" xfId="23550" xr:uid="{00000000-0005-0000-0000-00008D780000}"/>
    <cellStyle name="Normal 4 2 5 2 3 4" xfId="10101" xr:uid="{00000000-0005-0000-0000-00008E780000}"/>
    <cellStyle name="Normal 4 2 5 2 3 4 2" xfId="26397" xr:uid="{00000000-0005-0000-0000-00008F780000}"/>
    <cellStyle name="Normal 4 2 5 2 3 5" xfId="18251" xr:uid="{00000000-0005-0000-0000-000090780000}"/>
    <cellStyle name="Normal 4 2 5 2 4" xfId="3307" xr:uid="{00000000-0005-0000-0000-000091780000}"/>
    <cellStyle name="Normal 4 2 5 2 4 2" xfId="11453" xr:uid="{00000000-0005-0000-0000-000092780000}"/>
    <cellStyle name="Normal 4 2 5 2 4 2 2" xfId="27749" xr:uid="{00000000-0005-0000-0000-000093780000}"/>
    <cellStyle name="Normal 4 2 5 2 4 3" xfId="19603" xr:uid="{00000000-0005-0000-0000-000094780000}"/>
    <cellStyle name="Normal 4 2 5 2 5" xfId="5844" xr:uid="{00000000-0005-0000-0000-000095780000}"/>
    <cellStyle name="Normal 4 2 5 2 5 2" xfId="13990" xr:uid="{00000000-0005-0000-0000-000096780000}"/>
    <cellStyle name="Normal 4 2 5 2 5 2 2" xfId="30286" xr:uid="{00000000-0005-0000-0000-000097780000}"/>
    <cellStyle name="Normal 4 2 5 2 5 3" xfId="22140" xr:uid="{00000000-0005-0000-0000-000098780000}"/>
    <cellStyle name="Normal 4 2 5 2 6" xfId="8691" xr:uid="{00000000-0005-0000-0000-000099780000}"/>
    <cellStyle name="Normal 4 2 5 2 6 2" xfId="24987" xr:uid="{00000000-0005-0000-0000-00009A780000}"/>
    <cellStyle name="Normal 4 2 5 2 7" xfId="16841" xr:uid="{00000000-0005-0000-0000-00009B780000}"/>
    <cellStyle name="Normal 4 2 5 3" xfId="906" xr:uid="{00000000-0005-0000-0000-00009C780000}"/>
    <cellStyle name="Normal 4 2 5 3 2" xfId="2316" xr:uid="{00000000-0005-0000-0000-00009D780000}"/>
    <cellStyle name="Normal 4 2 5 3 2 2" xfId="4838" xr:uid="{00000000-0005-0000-0000-00009E780000}"/>
    <cellStyle name="Normal 4 2 5 3 2 2 2" xfId="12984" xr:uid="{00000000-0005-0000-0000-00009F780000}"/>
    <cellStyle name="Normal 4 2 5 3 2 2 2 2" xfId="29280" xr:uid="{00000000-0005-0000-0000-0000A0780000}"/>
    <cellStyle name="Normal 4 2 5 3 2 2 3" xfId="21134" xr:uid="{00000000-0005-0000-0000-0000A1780000}"/>
    <cellStyle name="Normal 4 2 5 3 2 3" xfId="7615" xr:uid="{00000000-0005-0000-0000-0000A2780000}"/>
    <cellStyle name="Normal 4 2 5 3 2 3 2" xfId="15761" xr:uid="{00000000-0005-0000-0000-0000A3780000}"/>
    <cellStyle name="Normal 4 2 5 3 2 3 2 2" xfId="32057" xr:uid="{00000000-0005-0000-0000-0000A4780000}"/>
    <cellStyle name="Normal 4 2 5 3 2 3 3" xfId="23911" xr:uid="{00000000-0005-0000-0000-0000A5780000}"/>
    <cellStyle name="Normal 4 2 5 3 2 4" xfId="10462" xr:uid="{00000000-0005-0000-0000-0000A6780000}"/>
    <cellStyle name="Normal 4 2 5 3 2 4 2" xfId="26758" xr:uid="{00000000-0005-0000-0000-0000A7780000}"/>
    <cellStyle name="Normal 4 2 5 3 2 5" xfId="18612" xr:uid="{00000000-0005-0000-0000-0000A8780000}"/>
    <cellStyle name="Normal 4 2 5 3 3" xfId="3620" xr:uid="{00000000-0005-0000-0000-0000A9780000}"/>
    <cellStyle name="Normal 4 2 5 3 3 2" xfId="11766" xr:uid="{00000000-0005-0000-0000-0000AA780000}"/>
    <cellStyle name="Normal 4 2 5 3 3 2 2" xfId="28062" xr:uid="{00000000-0005-0000-0000-0000AB780000}"/>
    <cellStyle name="Normal 4 2 5 3 3 3" xfId="19916" xr:uid="{00000000-0005-0000-0000-0000AC780000}"/>
    <cellStyle name="Normal 4 2 5 3 4" xfId="6205" xr:uid="{00000000-0005-0000-0000-0000AD780000}"/>
    <cellStyle name="Normal 4 2 5 3 4 2" xfId="14351" xr:uid="{00000000-0005-0000-0000-0000AE780000}"/>
    <cellStyle name="Normal 4 2 5 3 4 2 2" xfId="30647" xr:uid="{00000000-0005-0000-0000-0000AF780000}"/>
    <cellStyle name="Normal 4 2 5 3 4 3" xfId="22501" xr:uid="{00000000-0005-0000-0000-0000B0780000}"/>
    <cellStyle name="Normal 4 2 5 3 5" xfId="9052" xr:uid="{00000000-0005-0000-0000-0000B1780000}"/>
    <cellStyle name="Normal 4 2 5 3 5 2" xfId="25348" xr:uid="{00000000-0005-0000-0000-0000B2780000}"/>
    <cellStyle name="Normal 4 2 5 3 6" xfId="17202" xr:uid="{00000000-0005-0000-0000-0000B3780000}"/>
    <cellStyle name="Normal 4 2 5 4" xfId="1611" xr:uid="{00000000-0005-0000-0000-0000B4780000}"/>
    <cellStyle name="Normal 4 2 5 4 2" xfId="4229" xr:uid="{00000000-0005-0000-0000-0000B5780000}"/>
    <cellStyle name="Normal 4 2 5 4 2 2" xfId="12375" xr:uid="{00000000-0005-0000-0000-0000B6780000}"/>
    <cellStyle name="Normal 4 2 5 4 2 2 2" xfId="28671" xr:uid="{00000000-0005-0000-0000-0000B7780000}"/>
    <cellStyle name="Normal 4 2 5 4 2 3" xfId="20525" xr:uid="{00000000-0005-0000-0000-0000B8780000}"/>
    <cellStyle name="Normal 4 2 5 4 3" xfId="6910" xr:uid="{00000000-0005-0000-0000-0000B9780000}"/>
    <cellStyle name="Normal 4 2 5 4 3 2" xfId="15056" xr:uid="{00000000-0005-0000-0000-0000BA780000}"/>
    <cellStyle name="Normal 4 2 5 4 3 2 2" xfId="31352" xr:uid="{00000000-0005-0000-0000-0000BB780000}"/>
    <cellStyle name="Normal 4 2 5 4 3 3" xfId="23206" xr:uid="{00000000-0005-0000-0000-0000BC780000}"/>
    <cellStyle name="Normal 4 2 5 4 4" xfId="9757" xr:uid="{00000000-0005-0000-0000-0000BD780000}"/>
    <cellStyle name="Normal 4 2 5 4 4 2" xfId="26053" xr:uid="{00000000-0005-0000-0000-0000BE780000}"/>
    <cellStyle name="Normal 4 2 5 4 5" xfId="17907" xr:uid="{00000000-0005-0000-0000-0000BF780000}"/>
    <cellStyle name="Normal 4 2 5 5" xfId="3011" xr:uid="{00000000-0005-0000-0000-0000C0780000}"/>
    <cellStyle name="Normal 4 2 5 5 2" xfId="11157" xr:uid="{00000000-0005-0000-0000-0000C1780000}"/>
    <cellStyle name="Normal 4 2 5 5 2 2" xfId="27453" xr:uid="{00000000-0005-0000-0000-0000C2780000}"/>
    <cellStyle name="Normal 4 2 5 5 3" xfId="19307" xr:uid="{00000000-0005-0000-0000-0000C3780000}"/>
    <cellStyle name="Normal 4 2 5 6" xfId="5500" xr:uid="{00000000-0005-0000-0000-0000C4780000}"/>
    <cellStyle name="Normal 4 2 5 6 2" xfId="13646" xr:uid="{00000000-0005-0000-0000-0000C5780000}"/>
    <cellStyle name="Normal 4 2 5 6 2 2" xfId="29942" xr:uid="{00000000-0005-0000-0000-0000C6780000}"/>
    <cellStyle name="Normal 4 2 5 6 3" xfId="21796" xr:uid="{00000000-0005-0000-0000-0000C7780000}"/>
    <cellStyle name="Normal 4 2 5 7" xfId="8347" xr:uid="{00000000-0005-0000-0000-0000C8780000}"/>
    <cellStyle name="Normal 4 2 5 7 2" xfId="24643" xr:uid="{00000000-0005-0000-0000-0000C9780000}"/>
    <cellStyle name="Normal 4 2 5 8" xfId="16497" xr:uid="{00000000-0005-0000-0000-0000CA780000}"/>
    <cellStyle name="Normal 4 2 6" xfId="277" xr:uid="{00000000-0005-0000-0000-0000CB780000}"/>
    <cellStyle name="Normal 4 2 6 2" xfId="621" xr:uid="{00000000-0005-0000-0000-0000CC780000}"/>
    <cellStyle name="Normal 4 2 6 2 2" xfId="1327" xr:uid="{00000000-0005-0000-0000-0000CD780000}"/>
    <cellStyle name="Normal 4 2 6 2 2 2" xfId="2737" xr:uid="{00000000-0005-0000-0000-0000CE780000}"/>
    <cellStyle name="Normal 4 2 6 2 2 2 2" xfId="5208" xr:uid="{00000000-0005-0000-0000-0000CF780000}"/>
    <cellStyle name="Normal 4 2 6 2 2 2 2 2" xfId="13354" xr:uid="{00000000-0005-0000-0000-0000D0780000}"/>
    <cellStyle name="Normal 4 2 6 2 2 2 2 2 2" xfId="29650" xr:uid="{00000000-0005-0000-0000-0000D1780000}"/>
    <cellStyle name="Normal 4 2 6 2 2 2 2 3" xfId="21504" xr:uid="{00000000-0005-0000-0000-0000D2780000}"/>
    <cellStyle name="Normal 4 2 6 2 2 2 3" xfId="8036" xr:uid="{00000000-0005-0000-0000-0000D3780000}"/>
    <cellStyle name="Normal 4 2 6 2 2 2 3 2" xfId="16182" xr:uid="{00000000-0005-0000-0000-0000D4780000}"/>
    <cellStyle name="Normal 4 2 6 2 2 2 3 2 2" xfId="32478" xr:uid="{00000000-0005-0000-0000-0000D5780000}"/>
    <cellStyle name="Normal 4 2 6 2 2 2 3 3" xfId="24332" xr:uid="{00000000-0005-0000-0000-0000D6780000}"/>
    <cellStyle name="Normal 4 2 6 2 2 2 4" xfId="10883" xr:uid="{00000000-0005-0000-0000-0000D7780000}"/>
    <cellStyle name="Normal 4 2 6 2 2 2 4 2" xfId="27179" xr:uid="{00000000-0005-0000-0000-0000D8780000}"/>
    <cellStyle name="Normal 4 2 6 2 2 2 5" xfId="19033" xr:uid="{00000000-0005-0000-0000-0000D9780000}"/>
    <cellStyle name="Normal 4 2 6 2 2 3" xfId="3990" xr:uid="{00000000-0005-0000-0000-0000DA780000}"/>
    <cellStyle name="Normal 4 2 6 2 2 3 2" xfId="12136" xr:uid="{00000000-0005-0000-0000-0000DB780000}"/>
    <cellStyle name="Normal 4 2 6 2 2 3 2 2" xfId="28432" xr:uid="{00000000-0005-0000-0000-0000DC780000}"/>
    <cellStyle name="Normal 4 2 6 2 2 3 3" xfId="20286" xr:uid="{00000000-0005-0000-0000-0000DD780000}"/>
    <cellStyle name="Normal 4 2 6 2 2 4" xfId="6626" xr:uid="{00000000-0005-0000-0000-0000DE780000}"/>
    <cellStyle name="Normal 4 2 6 2 2 4 2" xfId="14772" xr:uid="{00000000-0005-0000-0000-0000DF780000}"/>
    <cellStyle name="Normal 4 2 6 2 2 4 2 2" xfId="31068" xr:uid="{00000000-0005-0000-0000-0000E0780000}"/>
    <cellStyle name="Normal 4 2 6 2 2 4 3" xfId="22922" xr:uid="{00000000-0005-0000-0000-0000E1780000}"/>
    <cellStyle name="Normal 4 2 6 2 2 5" xfId="9473" xr:uid="{00000000-0005-0000-0000-0000E2780000}"/>
    <cellStyle name="Normal 4 2 6 2 2 5 2" xfId="25769" xr:uid="{00000000-0005-0000-0000-0000E3780000}"/>
    <cellStyle name="Normal 4 2 6 2 2 6" xfId="17623" xr:uid="{00000000-0005-0000-0000-0000E4780000}"/>
    <cellStyle name="Normal 4 2 6 2 3" xfId="2032" xr:uid="{00000000-0005-0000-0000-0000E5780000}"/>
    <cellStyle name="Normal 4 2 6 2 3 2" xfId="4599" xr:uid="{00000000-0005-0000-0000-0000E6780000}"/>
    <cellStyle name="Normal 4 2 6 2 3 2 2" xfId="12745" xr:uid="{00000000-0005-0000-0000-0000E7780000}"/>
    <cellStyle name="Normal 4 2 6 2 3 2 2 2" xfId="29041" xr:uid="{00000000-0005-0000-0000-0000E8780000}"/>
    <cellStyle name="Normal 4 2 6 2 3 2 3" xfId="20895" xr:uid="{00000000-0005-0000-0000-0000E9780000}"/>
    <cellStyle name="Normal 4 2 6 2 3 3" xfId="7331" xr:uid="{00000000-0005-0000-0000-0000EA780000}"/>
    <cellStyle name="Normal 4 2 6 2 3 3 2" xfId="15477" xr:uid="{00000000-0005-0000-0000-0000EB780000}"/>
    <cellStyle name="Normal 4 2 6 2 3 3 2 2" xfId="31773" xr:uid="{00000000-0005-0000-0000-0000EC780000}"/>
    <cellStyle name="Normal 4 2 6 2 3 3 3" xfId="23627" xr:uid="{00000000-0005-0000-0000-0000ED780000}"/>
    <cellStyle name="Normal 4 2 6 2 3 4" xfId="10178" xr:uid="{00000000-0005-0000-0000-0000EE780000}"/>
    <cellStyle name="Normal 4 2 6 2 3 4 2" xfId="26474" xr:uid="{00000000-0005-0000-0000-0000EF780000}"/>
    <cellStyle name="Normal 4 2 6 2 3 5" xfId="18328" xr:uid="{00000000-0005-0000-0000-0000F0780000}"/>
    <cellStyle name="Normal 4 2 6 2 4" xfId="3381" xr:uid="{00000000-0005-0000-0000-0000F1780000}"/>
    <cellStyle name="Normal 4 2 6 2 4 2" xfId="11527" xr:uid="{00000000-0005-0000-0000-0000F2780000}"/>
    <cellStyle name="Normal 4 2 6 2 4 2 2" xfId="27823" xr:uid="{00000000-0005-0000-0000-0000F3780000}"/>
    <cellStyle name="Normal 4 2 6 2 4 3" xfId="19677" xr:uid="{00000000-0005-0000-0000-0000F4780000}"/>
    <cellStyle name="Normal 4 2 6 2 5" xfId="5921" xr:uid="{00000000-0005-0000-0000-0000F5780000}"/>
    <cellStyle name="Normal 4 2 6 2 5 2" xfId="14067" xr:uid="{00000000-0005-0000-0000-0000F6780000}"/>
    <cellStyle name="Normal 4 2 6 2 5 2 2" xfId="30363" xr:uid="{00000000-0005-0000-0000-0000F7780000}"/>
    <cellStyle name="Normal 4 2 6 2 5 3" xfId="22217" xr:uid="{00000000-0005-0000-0000-0000F8780000}"/>
    <cellStyle name="Normal 4 2 6 2 6" xfId="8768" xr:uid="{00000000-0005-0000-0000-0000F9780000}"/>
    <cellStyle name="Normal 4 2 6 2 6 2" xfId="25064" xr:uid="{00000000-0005-0000-0000-0000FA780000}"/>
    <cellStyle name="Normal 4 2 6 2 7" xfId="16918" xr:uid="{00000000-0005-0000-0000-0000FB780000}"/>
    <cellStyle name="Normal 4 2 6 3" xfId="983" xr:uid="{00000000-0005-0000-0000-0000FC780000}"/>
    <cellStyle name="Normal 4 2 6 3 2" xfId="2393" xr:uid="{00000000-0005-0000-0000-0000FD780000}"/>
    <cellStyle name="Normal 4 2 6 3 2 2" xfId="4912" xr:uid="{00000000-0005-0000-0000-0000FE780000}"/>
    <cellStyle name="Normal 4 2 6 3 2 2 2" xfId="13058" xr:uid="{00000000-0005-0000-0000-0000FF780000}"/>
    <cellStyle name="Normal 4 2 6 3 2 2 2 2" xfId="29354" xr:uid="{00000000-0005-0000-0000-000000790000}"/>
    <cellStyle name="Normal 4 2 6 3 2 2 3" xfId="21208" xr:uid="{00000000-0005-0000-0000-000001790000}"/>
    <cellStyle name="Normal 4 2 6 3 2 3" xfId="7692" xr:uid="{00000000-0005-0000-0000-000002790000}"/>
    <cellStyle name="Normal 4 2 6 3 2 3 2" xfId="15838" xr:uid="{00000000-0005-0000-0000-000003790000}"/>
    <cellStyle name="Normal 4 2 6 3 2 3 2 2" xfId="32134" xr:uid="{00000000-0005-0000-0000-000004790000}"/>
    <cellStyle name="Normal 4 2 6 3 2 3 3" xfId="23988" xr:uid="{00000000-0005-0000-0000-000005790000}"/>
    <cellStyle name="Normal 4 2 6 3 2 4" xfId="10539" xr:uid="{00000000-0005-0000-0000-000006790000}"/>
    <cellStyle name="Normal 4 2 6 3 2 4 2" xfId="26835" xr:uid="{00000000-0005-0000-0000-000007790000}"/>
    <cellStyle name="Normal 4 2 6 3 2 5" xfId="18689" xr:uid="{00000000-0005-0000-0000-000008790000}"/>
    <cellStyle name="Normal 4 2 6 3 3" xfId="3694" xr:uid="{00000000-0005-0000-0000-000009790000}"/>
    <cellStyle name="Normal 4 2 6 3 3 2" xfId="11840" xr:uid="{00000000-0005-0000-0000-00000A790000}"/>
    <cellStyle name="Normal 4 2 6 3 3 2 2" xfId="28136" xr:uid="{00000000-0005-0000-0000-00000B790000}"/>
    <cellStyle name="Normal 4 2 6 3 3 3" xfId="19990" xr:uid="{00000000-0005-0000-0000-00000C790000}"/>
    <cellStyle name="Normal 4 2 6 3 4" xfId="6282" xr:uid="{00000000-0005-0000-0000-00000D790000}"/>
    <cellStyle name="Normal 4 2 6 3 4 2" xfId="14428" xr:uid="{00000000-0005-0000-0000-00000E790000}"/>
    <cellStyle name="Normal 4 2 6 3 4 2 2" xfId="30724" xr:uid="{00000000-0005-0000-0000-00000F790000}"/>
    <cellStyle name="Normal 4 2 6 3 4 3" xfId="22578" xr:uid="{00000000-0005-0000-0000-000010790000}"/>
    <cellStyle name="Normal 4 2 6 3 5" xfId="9129" xr:uid="{00000000-0005-0000-0000-000011790000}"/>
    <cellStyle name="Normal 4 2 6 3 5 2" xfId="25425" xr:uid="{00000000-0005-0000-0000-000012790000}"/>
    <cellStyle name="Normal 4 2 6 3 6" xfId="17279" xr:uid="{00000000-0005-0000-0000-000013790000}"/>
    <cellStyle name="Normal 4 2 6 4" xfId="1688" xr:uid="{00000000-0005-0000-0000-000014790000}"/>
    <cellStyle name="Normal 4 2 6 4 2" xfId="4303" xr:uid="{00000000-0005-0000-0000-000015790000}"/>
    <cellStyle name="Normal 4 2 6 4 2 2" xfId="12449" xr:uid="{00000000-0005-0000-0000-000016790000}"/>
    <cellStyle name="Normal 4 2 6 4 2 2 2" xfId="28745" xr:uid="{00000000-0005-0000-0000-000017790000}"/>
    <cellStyle name="Normal 4 2 6 4 2 3" xfId="20599" xr:uid="{00000000-0005-0000-0000-000018790000}"/>
    <cellStyle name="Normal 4 2 6 4 3" xfId="6987" xr:uid="{00000000-0005-0000-0000-000019790000}"/>
    <cellStyle name="Normal 4 2 6 4 3 2" xfId="15133" xr:uid="{00000000-0005-0000-0000-00001A790000}"/>
    <cellStyle name="Normal 4 2 6 4 3 2 2" xfId="31429" xr:uid="{00000000-0005-0000-0000-00001B790000}"/>
    <cellStyle name="Normal 4 2 6 4 3 3" xfId="23283" xr:uid="{00000000-0005-0000-0000-00001C790000}"/>
    <cellStyle name="Normal 4 2 6 4 4" xfId="9834" xr:uid="{00000000-0005-0000-0000-00001D790000}"/>
    <cellStyle name="Normal 4 2 6 4 4 2" xfId="26130" xr:uid="{00000000-0005-0000-0000-00001E790000}"/>
    <cellStyle name="Normal 4 2 6 4 5" xfId="17984" xr:uid="{00000000-0005-0000-0000-00001F790000}"/>
    <cellStyle name="Normal 4 2 6 5" xfId="3085" xr:uid="{00000000-0005-0000-0000-000020790000}"/>
    <cellStyle name="Normal 4 2 6 5 2" xfId="11231" xr:uid="{00000000-0005-0000-0000-000021790000}"/>
    <cellStyle name="Normal 4 2 6 5 2 2" xfId="27527" xr:uid="{00000000-0005-0000-0000-000022790000}"/>
    <cellStyle name="Normal 4 2 6 5 3" xfId="19381" xr:uid="{00000000-0005-0000-0000-000023790000}"/>
    <cellStyle name="Normal 4 2 6 6" xfId="5577" xr:uid="{00000000-0005-0000-0000-000024790000}"/>
    <cellStyle name="Normal 4 2 6 6 2" xfId="13723" xr:uid="{00000000-0005-0000-0000-000025790000}"/>
    <cellStyle name="Normal 4 2 6 6 2 2" xfId="30019" xr:uid="{00000000-0005-0000-0000-000026790000}"/>
    <cellStyle name="Normal 4 2 6 6 3" xfId="21873" xr:uid="{00000000-0005-0000-0000-000027790000}"/>
    <cellStyle name="Normal 4 2 6 7" xfId="8424" xr:uid="{00000000-0005-0000-0000-000028790000}"/>
    <cellStyle name="Normal 4 2 6 7 2" xfId="24720" xr:uid="{00000000-0005-0000-0000-000029790000}"/>
    <cellStyle name="Normal 4 2 6 8" xfId="16574" xr:uid="{00000000-0005-0000-0000-00002A790000}"/>
    <cellStyle name="Normal 4 2 7" xfId="367" xr:uid="{00000000-0005-0000-0000-00002B790000}"/>
    <cellStyle name="Normal 4 2 7 2" xfId="1073" xr:uid="{00000000-0005-0000-0000-00002C790000}"/>
    <cellStyle name="Normal 4 2 7 2 2" xfId="2483" xr:uid="{00000000-0005-0000-0000-00002D790000}"/>
    <cellStyle name="Normal 4 2 7 2 2 2" xfId="4986" xr:uid="{00000000-0005-0000-0000-00002E790000}"/>
    <cellStyle name="Normal 4 2 7 2 2 2 2" xfId="13132" xr:uid="{00000000-0005-0000-0000-00002F790000}"/>
    <cellStyle name="Normal 4 2 7 2 2 2 2 2" xfId="29428" xr:uid="{00000000-0005-0000-0000-000030790000}"/>
    <cellStyle name="Normal 4 2 7 2 2 2 3" xfId="21282" xr:uid="{00000000-0005-0000-0000-000031790000}"/>
    <cellStyle name="Normal 4 2 7 2 2 3" xfId="7782" xr:uid="{00000000-0005-0000-0000-000032790000}"/>
    <cellStyle name="Normal 4 2 7 2 2 3 2" xfId="15928" xr:uid="{00000000-0005-0000-0000-000033790000}"/>
    <cellStyle name="Normal 4 2 7 2 2 3 2 2" xfId="32224" xr:uid="{00000000-0005-0000-0000-000034790000}"/>
    <cellStyle name="Normal 4 2 7 2 2 3 3" xfId="24078" xr:uid="{00000000-0005-0000-0000-000035790000}"/>
    <cellStyle name="Normal 4 2 7 2 2 4" xfId="10629" xr:uid="{00000000-0005-0000-0000-000036790000}"/>
    <cellStyle name="Normal 4 2 7 2 2 4 2" xfId="26925" xr:uid="{00000000-0005-0000-0000-000037790000}"/>
    <cellStyle name="Normal 4 2 7 2 2 5" xfId="18779" xr:uid="{00000000-0005-0000-0000-000038790000}"/>
    <cellStyle name="Normal 4 2 7 2 3" xfId="3768" xr:uid="{00000000-0005-0000-0000-000039790000}"/>
    <cellStyle name="Normal 4 2 7 2 3 2" xfId="11914" xr:uid="{00000000-0005-0000-0000-00003A790000}"/>
    <cellStyle name="Normal 4 2 7 2 3 2 2" xfId="28210" xr:uid="{00000000-0005-0000-0000-00003B790000}"/>
    <cellStyle name="Normal 4 2 7 2 3 3" xfId="20064" xr:uid="{00000000-0005-0000-0000-00003C790000}"/>
    <cellStyle name="Normal 4 2 7 2 4" xfId="6372" xr:uid="{00000000-0005-0000-0000-00003D790000}"/>
    <cellStyle name="Normal 4 2 7 2 4 2" xfId="14518" xr:uid="{00000000-0005-0000-0000-00003E790000}"/>
    <cellStyle name="Normal 4 2 7 2 4 2 2" xfId="30814" xr:uid="{00000000-0005-0000-0000-00003F790000}"/>
    <cellStyle name="Normal 4 2 7 2 4 3" xfId="22668" xr:uid="{00000000-0005-0000-0000-000040790000}"/>
    <cellStyle name="Normal 4 2 7 2 5" xfId="9219" xr:uid="{00000000-0005-0000-0000-000041790000}"/>
    <cellStyle name="Normal 4 2 7 2 5 2" xfId="25515" xr:uid="{00000000-0005-0000-0000-000042790000}"/>
    <cellStyle name="Normal 4 2 7 2 6" xfId="17369" xr:uid="{00000000-0005-0000-0000-000043790000}"/>
    <cellStyle name="Normal 4 2 7 3" xfId="1778" xr:uid="{00000000-0005-0000-0000-000044790000}"/>
    <cellStyle name="Normal 4 2 7 3 2" xfId="4377" xr:uid="{00000000-0005-0000-0000-000045790000}"/>
    <cellStyle name="Normal 4 2 7 3 2 2" xfId="12523" xr:uid="{00000000-0005-0000-0000-000046790000}"/>
    <cellStyle name="Normal 4 2 7 3 2 2 2" xfId="28819" xr:uid="{00000000-0005-0000-0000-000047790000}"/>
    <cellStyle name="Normal 4 2 7 3 2 3" xfId="20673" xr:uid="{00000000-0005-0000-0000-000048790000}"/>
    <cellStyle name="Normal 4 2 7 3 3" xfId="7077" xr:uid="{00000000-0005-0000-0000-000049790000}"/>
    <cellStyle name="Normal 4 2 7 3 3 2" xfId="15223" xr:uid="{00000000-0005-0000-0000-00004A790000}"/>
    <cellStyle name="Normal 4 2 7 3 3 2 2" xfId="31519" xr:uid="{00000000-0005-0000-0000-00004B790000}"/>
    <cellStyle name="Normal 4 2 7 3 3 3" xfId="23373" xr:uid="{00000000-0005-0000-0000-00004C790000}"/>
    <cellStyle name="Normal 4 2 7 3 4" xfId="9924" xr:uid="{00000000-0005-0000-0000-00004D790000}"/>
    <cellStyle name="Normal 4 2 7 3 4 2" xfId="26220" xr:uid="{00000000-0005-0000-0000-00004E790000}"/>
    <cellStyle name="Normal 4 2 7 3 5" xfId="18074" xr:uid="{00000000-0005-0000-0000-00004F790000}"/>
    <cellStyle name="Normal 4 2 7 4" xfId="3159" xr:uid="{00000000-0005-0000-0000-000050790000}"/>
    <cellStyle name="Normal 4 2 7 4 2" xfId="11305" xr:uid="{00000000-0005-0000-0000-000051790000}"/>
    <cellStyle name="Normal 4 2 7 4 2 2" xfId="27601" xr:uid="{00000000-0005-0000-0000-000052790000}"/>
    <cellStyle name="Normal 4 2 7 4 3" xfId="19455" xr:uid="{00000000-0005-0000-0000-000053790000}"/>
    <cellStyle name="Normal 4 2 7 5" xfId="5667" xr:uid="{00000000-0005-0000-0000-000054790000}"/>
    <cellStyle name="Normal 4 2 7 5 2" xfId="13813" xr:uid="{00000000-0005-0000-0000-000055790000}"/>
    <cellStyle name="Normal 4 2 7 5 2 2" xfId="30109" xr:uid="{00000000-0005-0000-0000-000056790000}"/>
    <cellStyle name="Normal 4 2 7 5 3" xfId="21963" xr:uid="{00000000-0005-0000-0000-000057790000}"/>
    <cellStyle name="Normal 4 2 7 6" xfId="8514" xr:uid="{00000000-0005-0000-0000-000058790000}"/>
    <cellStyle name="Normal 4 2 7 6 2" xfId="24810" xr:uid="{00000000-0005-0000-0000-000059790000}"/>
    <cellStyle name="Normal 4 2 7 7" xfId="16664" xr:uid="{00000000-0005-0000-0000-00005A790000}"/>
    <cellStyle name="Normal 4 2 8" xfId="729" xr:uid="{00000000-0005-0000-0000-00005B790000}"/>
    <cellStyle name="Normal 4 2 8 2" xfId="2139" xr:uid="{00000000-0005-0000-0000-00005C790000}"/>
    <cellStyle name="Normal 4 2 8 2 2" xfId="4690" xr:uid="{00000000-0005-0000-0000-00005D790000}"/>
    <cellStyle name="Normal 4 2 8 2 2 2" xfId="12836" xr:uid="{00000000-0005-0000-0000-00005E790000}"/>
    <cellStyle name="Normal 4 2 8 2 2 2 2" xfId="29132" xr:uid="{00000000-0005-0000-0000-00005F790000}"/>
    <cellStyle name="Normal 4 2 8 2 2 3" xfId="20986" xr:uid="{00000000-0005-0000-0000-000060790000}"/>
    <cellStyle name="Normal 4 2 8 2 3" xfId="7438" xr:uid="{00000000-0005-0000-0000-000061790000}"/>
    <cellStyle name="Normal 4 2 8 2 3 2" xfId="15584" xr:uid="{00000000-0005-0000-0000-000062790000}"/>
    <cellStyle name="Normal 4 2 8 2 3 2 2" xfId="31880" xr:uid="{00000000-0005-0000-0000-000063790000}"/>
    <cellStyle name="Normal 4 2 8 2 3 3" xfId="23734" xr:uid="{00000000-0005-0000-0000-000064790000}"/>
    <cellStyle name="Normal 4 2 8 2 4" xfId="10285" xr:uid="{00000000-0005-0000-0000-000065790000}"/>
    <cellStyle name="Normal 4 2 8 2 4 2" xfId="26581" xr:uid="{00000000-0005-0000-0000-000066790000}"/>
    <cellStyle name="Normal 4 2 8 2 5" xfId="18435" xr:uid="{00000000-0005-0000-0000-000067790000}"/>
    <cellStyle name="Normal 4 2 8 3" xfId="3472" xr:uid="{00000000-0005-0000-0000-000068790000}"/>
    <cellStyle name="Normal 4 2 8 3 2" xfId="11618" xr:uid="{00000000-0005-0000-0000-000069790000}"/>
    <cellStyle name="Normal 4 2 8 3 2 2" xfId="27914" xr:uid="{00000000-0005-0000-0000-00006A790000}"/>
    <cellStyle name="Normal 4 2 8 3 3" xfId="19768" xr:uid="{00000000-0005-0000-0000-00006B790000}"/>
    <cellStyle name="Normal 4 2 8 4" xfId="6028" xr:uid="{00000000-0005-0000-0000-00006C790000}"/>
    <cellStyle name="Normal 4 2 8 4 2" xfId="14174" xr:uid="{00000000-0005-0000-0000-00006D790000}"/>
    <cellStyle name="Normal 4 2 8 4 2 2" xfId="30470" xr:uid="{00000000-0005-0000-0000-00006E790000}"/>
    <cellStyle name="Normal 4 2 8 4 3" xfId="22324" xr:uid="{00000000-0005-0000-0000-00006F790000}"/>
    <cellStyle name="Normal 4 2 8 5" xfId="8875" xr:uid="{00000000-0005-0000-0000-000070790000}"/>
    <cellStyle name="Normal 4 2 8 5 2" xfId="25171" xr:uid="{00000000-0005-0000-0000-000071790000}"/>
    <cellStyle name="Normal 4 2 8 6" xfId="17025" xr:uid="{00000000-0005-0000-0000-000072790000}"/>
    <cellStyle name="Normal 4 2 9" xfId="1434" xr:uid="{00000000-0005-0000-0000-000073790000}"/>
    <cellStyle name="Normal 4 2 9 2" xfId="4081" xr:uid="{00000000-0005-0000-0000-000074790000}"/>
    <cellStyle name="Normal 4 2 9 2 2" xfId="12227" xr:uid="{00000000-0005-0000-0000-000075790000}"/>
    <cellStyle name="Normal 4 2 9 2 2 2" xfId="28523" xr:uid="{00000000-0005-0000-0000-000076790000}"/>
    <cellStyle name="Normal 4 2 9 2 3" xfId="20377" xr:uid="{00000000-0005-0000-0000-000077790000}"/>
    <cellStyle name="Normal 4 2 9 3" xfId="6733" xr:uid="{00000000-0005-0000-0000-000078790000}"/>
    <cellStyle name="Normal 4 2 9 3 2" xfId="14879" xr:uid="{00000000-0005-0000-0000-000079790000}"/>
    <cellStyle name="Normal 4 2 9 3 2 2" xfId="31175" xr:uid="{00000000-0005-0000-0000-00007A790000}"/>
    <cellStyle name="Normal 4 2 9 3 3" xfId="23029" xr:uid="{00000000-0005-0000-0000-00007B790000}"/>
    <cellStyle name="Normal 4 2 9 4" xfId="9580" xr:uid="{00000000-0005-0000-0000-00007C790000}"/>
    <cellStyle name="Normal 4 2 9 4 2" xfId="25876" xr:uid="{00000000-0005-0000-0000-00007D790000}"/>
    <cellStyle name="Normal 4 2 9 5" xfId="17730" xr:uid="{00000000-0005-0000-0000-00007E790000}"/>
    <cellStyle name="Normal 4 3" xfId="34" xr:uid="{00000000-0005-0000-0000-00007F790000}"/>
    <cellStyle name="Normal 4 3 10" xfId="5334" xr:uid="{00000000-0005-0000-0000-000080790000}"/>
    <cellStyle name="Normal 4 3 10 2" xfId="13480" xr:uid="{00000000-0005-0000-0000-000081790000}"/>
    <cellStyle name="Normal 4 3 10 2 2" xfId="29776" xr:uid="{00000000-0005-0000-0000-000082790000}"/>
    <cellStyle name="Normal 4 3 10 3" xfId="21630" xr:uid="{00000000-0005-0000-0000-000083790000}"/>
    <cellStyle name="Normal 4 3 11" xfId="8181" xr:uid="{00000000-0005-0000-0000-000084790000}"/>
    <cellStyle name="Normal 4 3 11 2" xfId="24477" xr:uid="{00000000-0005-0000-0000-000085790000}"/>
    <cellStyle name="Normal 4 3 12" xfId="16331" xr:uid="{00000000-0005-0000-0000-000086790000}"/>
    <cellStyle name="Normal 4 3 2" xfId="78" xr:uid="{00000000-0005-0000-0000-000087790000}"/>
    <cellStyle name="Normal 4 3 2 10" xfId="8225" xr:uid="{00000000-0005-0000-0000-000088790000}"/>
    <cellStyle name="Normal 4 3 2 10 2" xfId="24521" xr:uid="{00000000-0005-0000-0000-000089790000}"/>
    <cellStyle name="Normal 4 3 2 11" xfId="16375" xr:uid="{00000000-0005-0000-0000-00008A790000}"/>
    <cellStyle name="Normal 4 3 2 2" xfId="168" xr:uid="{00000000-0005-0000-0000-00008B790000}"/>
    <cellStyle name="Normal 4 3 2 2 2" xfId="512" xr:uid="{00000000-0005-0000-0000-00008C790000}"/>
    <cellStyle name="Normal 4 3 2 2 2 2" xfId="1218" xr:uid="{00000000-0005-0000-0000-00008D790000}"/>
    <cellStyle name="Normal 4 3 2 2 2 2 2" xfId="2628" xr:uid="{00000000-0005-0000-0000-00008E790000}"/>
    <cellStyle name="Normal 4 3 2 2 2 2 2 2" xfId="5105" xr:uid="{00000000-0005-0000-0000-00008F790000}"/>
    <cellStyle name="Normal 4 3 2 2 2 2 2 2 2" xfId="13251" xr:uid="{00000000-0005-0000-0000-000090790000}"/>
    <cellStyle name="Normal 4 3 2 2 2 2 2 2 2 2" xfId="29547" xr:uid="{00000000-0005-0000-0000-000091790000}"/>
    <cellStyle name="Normal 4 3 2 2 2 2 2 2 3" xfId="21401" xr:uid="{00000000-0005-0000-0000-000092790000}"/>
    <cellStyle name="Normal 4 3 2 2 2 2 2 3" xfId="7927" xr:uid="{00000000-0005-0000-0000-000093790000}"/>
    <cellStyle name="Normal 4 3 2 2 2 2 2 3 2" xfId="16073" xr:uid="{00000000-0005-0000-0000-000094790000}"/>
    <cellStyle name="Normal 4 3 2 2 2 2 2 3 2 2" xfId="32369" xr:uid="{00000000-0005-0000-0000-000095790000}"/>
    <cellStyle name="Normal 4 3 2 2 2 2 2 3 3" xfId="24223" xr:uid="{00000000-0005-0000-0000-000096790000}"/>
    <cellStyle name="Normal 4 3 2 2 2 2 2 4" xfId="10774" xr:uid="{00000000-0005-0000-0000-000097790000}"/>
    <cellStyle name="Normal 4 3 2 2 2 2 2 4 2" xfId="27070" xr:uid="{00000000-0005-0000-0000-000098790000}"/>
    <cellStyle name="Normal 4 3 2 2 2 2 2 5" xfId="18924" xr:uid="{00000000-0005-0000-0000-000099790000}"/>
    <cellStyle name="Normal 4 3 2 2 2 2 3" xfId="3887" xr:uid="{00000000-0005-0000-0000-00009A790000}"/>
    <cellStyle name="Normal 4 3 2 2 2 2 3 2" xfId="12033" xr:uid="{00000000-0005-0000-0000-00009B790000}"/>
    <cellStyle name="Normal 4 3 2 2 2 2 3 2 2" xfId="28329" xr:uid="{00000000-0005-0000-0000-00009C790000}"/>
    <cellStyle name="Normal 4 3 2 2 2 2 3 3" xfId="20183" xr:uid="{00000000-0005-0000-0000-00009D790000}"/>
    <cellStyle name="Normal 4 3 2 2 2 2 4" xfId="6517" xr:uid="{00000000-0005-0000-0000-00009E790000}"/>
    <cellStyle name="Normal 4 3 2 2 2 2 4 2" xfId="14663" xr:uid="{00000000-0005-0000-0000-00009F790000}"/>
    <cellStyle name="Normal 4 3 2 2 2 2 4 2 2" xfId="30959" xr:uid="{00000000-0005-0000-0000-0000A0790000}"/>
    <cellStyle name="Normal 4 3 2 2 2 2 4 3" xfId="22813" xr:uid="{00000000-0005-0000-0000-0000A1790000}"/>
    <cellStyle name="Normal 4 3 2 2 2 2 5" xfId="9364" xr:uid="{00000000-0005-0000-0000-0000A2790000}"/>
    <cellStyle name="Normal 4 3 2 2 2 2 5 2" xfId="25660" xr:uid="{00000000-0005-0000-0000-0000A3790000}"/>
    <cellStyle name="Normal 4 3 2 2 2 2 6" xfId="17514" xr:uid="{00000000-0005-0000-0000-0000A4790000}"/>
    <cellStyle name="Normal 4 3 2 2 2 3" xfId="1923" xr:uid="{00000000-0005-0000-0000-0000A5790000}"/>
    <cellStyle name="Normal 4 3 2 2 2 3 2" xfId="4496" xr:uid="{00000000-0005-0000-0000-0000A6790000}"/>
    <cellStyle name="Normal 4 3 2 2 2 3 2 2" xfId="12642" xr:uid="{00000000-0005-0000-0000-0000A7790000}"/>
    <cellStyle name="Normal 4 3 2 2 2 3 2 2 2" xfId="28938" xr:uid="{00000000-0005-0000-0000-0000A8790000}"/>
    <cellStyle name="Normal 4 3 2 2 2 3 2 3" xfId="20792" xr:uid="{00000000-0005-0000-0000-0000A9790000}"/>
    <cellStyle name="Normal 4 3 2 2 2 3 3" xfId="7222" xr:uid="{00000000-0005-0000-0000-0000AA790000}"/>
    <cellStyle name="Normal 4 3 2 2 2 3 3 2" xfId="15368" xr:uid="{00000000-0005-0000-0000-0000AB790000}"/>
    <cellStyle name="Normal 4 3 2 2 2 3 3 2 2" xfId="31664" xr:uid="{00000000-0005-0000-0000-0000AC790000}"/>
    <cellStyle name="Normal 4 3 2 2 2 3 3 3" xfId="23518" xr:uid="{00000000-0005-0000-0000-0000AD790000}"/>
    <cellStyle name="Normal 4 3 2 2 2 3 4" xfId="10069" xr:uid="{00000000-0005-0000-0000-0000AE790000}"/>
    <cellStyle name="Normal 4 3 2 2 2 3 4 2" xfId="26365" xr:uid="{00000000-0005-0000-0000-0000AF790000}"/>
    <cellStyle name="Normal 4 3 2 2 2 3 5" xfId="18219" xr:uid="{00000000-0005-0000-0000-0000B0790000}"/>
    <cellStyle name="Normal 4 3 2 2 2 4" xfId="3278" xr:uid="{00000000-0005-0000-0000-0000B1790000}"/>
    <cellStyle name="Normal 4 3 2 2 2 4 2" xfId="11424" xr:uid="{00000000-0005-0000-0000-0000B2790000}"/>
    <cellStyle name="Normal 4 3 2 2 2 4 2 2" xfId="27720" xr:uid="{00000000-0005-0000-0000-0000B3790000}"/>
    <cellStyle name="Normal 4 3 2 2 2 4 3" xfId="19574" xr:uid="{00000000-0005-0000-0000-0000B4790000}"/>
    <cellStyle name="Normal 4 3 2 2 2 5" xfId="5812" xr:uid="{00000000-0005-0000-0000-0000B5790000}"/>
    <cellStyle name="Normal 4 3 2 2 2 5 2" xfId="13958" xr:uid="{00000000-0005-0000-0000-0000B6790000}"/>
    <cellStyle name="Normal 4 3 2 2 2 5 2 2" xfId="30254" xr:uid="{00000000-0005-0000-0000-0000B7790000}"/>
    <cellStyle name="Normal 4 3 2 2 2 5 3" xfId="22108" xr:uid="{00000000-0005-0000-0000-0000B8790000}"/>
    <cellStyle name="Normal 4 3 2 2 2 6" xfId="8659" xr:uid="{00000000-0005-0000-0000-0000B9790000}"/>
    <cellStyle name="Normal 4 3 2 2 2 6 2" xfId="24955" xr:uid="{00000000-0005-0000-0000-0000BA790000}"/>
    <cellStyle name="Normal 4 3 2 2 2 7" xfId="16809" xr:uid="{00000000-0005-0000-0000-0000BB790000}"/>
    <cellStyle name="Normal 4 3 2 2 3" xfId="874" xr:uid="{00000000-0005-0000-0000-0000BC790000}"/>
    <cellStyle name="Normal 4 3 2 2 3 2" xfId="2284" xr:uid="{00000000-0005-0000-0000-0000BD790000}"/>
    <cellStyle name="Normal 4 3 2 2 3 2 2" xfId="4809" xr:uid="{00000000-0005-0000-0000-0000BE790000}"/>
    <cellStyle name="Normal 4 3 2 2 3 2 2 2" xfId="12955" xr:uid="{00000000-0005-0000-0000-0000BF790000}"/>
    <cellStyle name="Normal 4 3 2 2 3 2 2 2 2" xfId="29251" xr:uid="{00000000-0005-0000-0000-0000C0790000}"/>
    <cellStyle name="Normal 4 3 2 2 3 2 2 3" xfId="21105" xr:uid="{00000000-0005-0000-0000-0000C1790000}"/>
    <cellStyle name="Normal 4 3 2 2 3 2 3" xfId="7583" xr:uid="{00000000-0005-0000-0000-0000C2790000}"/>
    <cellStyle name="Normal 4 3 2 2 3 2 3 2" xfId="15729" xr:uid="{00000000-0005-0000-0000-0000C3790000}"/>
    <cellStyle name="Normal 4 3 2 2 3 2 3 2 2" xfId="32025" xr:uid="{00000000-0005-0000-0000-0000C4790000}"/>
    <cellStyle name="Normal 4 3 2 2 3 2 3 3" xfId="23879" xr:uid="{00000000-0005-0000-0000-0000C5790000}"/>
    <cellStyle name="Normal 4 3 2 2 3 2 4" xfId="10430" xr:uid="{00000000-0005-0000-0000-0000C6790000}"/>
    <cellStyle name="Normal 4 3 2 2 3 2 4 2" xfId="26726" xr:uid="{00000000-0005-0000-0000-0000C7790000}"/>
    <cellStyle name="Normal 4 3 2 2 3 2 5" xfId="18580" xr:uid="{00000000-0005-0000-0000-0000C8790000}"/>
    <cellStyle name="Normal 4 3 2 2 3 3" xfId="3591" xr:uid="{00000000-0005-0000-0000-0000C9790000}"/>
    <cellStyle name="Normal 4 3 2 2 3 3 2" xfId="11737" xr:uid="{00000000-0005-0000-0000-0000CA790000}"/>
    <cellStyle name="Normal 4 3 2 2 3 3 2 2" xfId="28033" xr:uid="{00000000-0005-0000-0000-0000CB790000}"/>
    <cellStyle name="Normal 4 3 2 2 3 3 3" xfId="19887" xr:uid="{00000000-0005-0000-0000-0000CC790000}"/>
    <cellStyle name="Normal 4 3 2 2 3 4" xfId="6173" xr:uid="{00000000-0005-0000-0000-0000CD790000}"/>
    <cellStyle name="Normal 4 3 2 2 3 4 2" xfId="14319" xr:uid="{00000000-0005-0000-0000-0000CE790000}"/>
    <cellStyle name="Normal 4 3 2 2 3 4 2 2" xfId="30615" xr:uid="{00000000-0005-0000-0000-0000CF790000}"/>
    <cellStyle name="Normal 4 3 2 2 3 4 3" xfId="22469" xr:uid="{00000000-0005-0000-0000-0000D0790000}"/>
    <cellStyle name="Normal 4 3 2 2 3 5" xfId="9020" xr:uid="{00000000-0005-0000-0000-0000D1790000}"/>
    <cellStyle name="Normal 4 3 2 2 3 5 2" xfId="25316" xr:uid="{00000000-0005-0000-0000-0000D2790000}"/>
    <cellStyle name="Normal 4 3 2 2 3 6" xfId="17170" xr:uid="{00000000-0005-0000-0000-0000D3790000}"/>
    <cellStyle name="Normal 4 3 2 2 4" xfId="1579" xr:uid="{00000000-0005-0000-0000-0000D4790000}"/>
    <cellStyle name="Normal 4 3 2 2 4 2" xfId="4200" xr:uid="{00000000-0005-0000-0000-0000D5790000}"/>
    <cellStyle name="Normal 4 3 2 2 4 2 2" xfId="12346" xr:uid="{00000000-0005-0000-0000-0000D6790000}"/>
    <cellStyle name="Normal 4 3 2 2 4 2 2 2" xfId="28642" xr:uid="{00000000-0005-0000-0000-0000D7790000}"/>
    <cellStyle name="Normal 4 3 2 2 4 2 3" xfId="20496" xr:uid="{00000000-0005-0000-0000-0000D8790000}"/>
    <cellStyle name="Normal 4 3 2 2 4 3" xfId="6878" xr:uid="{00000000-0005-0000-0000-0000D9790000}"/>
    <cellStyle name="Normal 4 3 2 2 4 3 2" xfId="15024" xr:uid="{00000000-0005-0000-0000-0000DA790000}"/>
    <cellStyle name="Normal 4 3 2 2 4 3 2 2" xfId="31320" xr:uid="{00000000-0005-0000-0000-0000DB790000}"/>
    <cellStyle name="Normal 4 3 2 2 4 3 3" xfId="23174" xr:uid="{00000000-0005-0000-0000-0000DC790000}"/>
    <cellStyle name="Normal 4 3 2 2 4 4" xfId="9725" xr:uid="{00000000-0005-0000-0000-0000DD790000}"/>
    <cellStyle name="Normal 4 3 2 2 4 4 2" xfId="26021" xr:uid="{00000000-0005-0000-0000-0000DE790000}"/>
    <cellStyle name="Normal 4 3 2 2 4 5" xfId="17875" xr:uid="{00000000-0005-0000-0000-0000DF790000}"/>
    <cellStyle name="Normal 4 3 2 2 5" xfId="2982" xr:uid="{00000000-0005-0000-0000-0000E0790000}"/>
    <cellStyle name="Normal 4 3 2 2 5 2" xfId="11128" xr:uid="{00000000-0005-0000-0000-0000E1790000}"/>
    <cellStyle name="Normal 4 3 2 2 5 2 2" xfId="27424" xr:uid="{00000000-0005-0000-0000-0000E2790000}"/>
    <cellStyle name="Normal 4 3 2 2 5 3" xfId="19278" xr:uid="{00000000-0005-0000-0000-0000E3790000}"/>
    <cellStyle name="Normal 4 3 2 2 6" xfId="5468" xr:uid="{00000000-0005-0000-0000-0000E4790000}"/>
    <cellStyle name="Normal 4 3 2 2 6 2" xfId="13614" xr:uid="{00000000-0005-0000-0000-0000E5790000}"/>
    <cellStyle name="Normal 4 3 2 2 6 2 2" xfId="29910" xr:uid="{00000000-0005-0000-0000-0000E6790000}"/>
    <cellStyle name="Normal 4 3 2 2 6 3" xfId="21764" xr:uid="{00000000-0005-0000-0000-0000E7790000}"/>
    <cellStyle name="Normal 4 3 2 2 7" xfId="8315" xr:uid="{00000000-0005-0000-0000-0000E8790000}"/>
    <cellStyle name="Normal 4 3 2 2 7 2" xfId="24611" xr:uid="{00000000-0005-0000-0000-0000E9790000}"/>
    <cellStyle name="Normal 4 3 2 2 8" xfId="16465" xr:uid="{00000000-0005-0000-0000-0000EA790000}"/>
    <cellStyle name="Normal 4 3 2 3" xfId="245" xr:uid="{00000000-0005-0000-0000-0000EB790000}"/>
    <cellStyle name="Normal 4 3 2 3 2" xfId="589" xr:uid="{00000000-0005-0000-0000-0000EC790000}"/>
    <cellStyle name="Normal 4 3 2 3 2 2" xfId="1295" xr:uid="{00000000-0005-0000-0000-0000ED790000}"/>
    <cellStyle name="Normal 4 3 2 3 2 2 2" xfId="2705" xr:uid="{00000000-0005-0000-0000-0000EE790000}"/>
    <cellStyle name="Normal 4 3 2 3 2 2 2 2" xfId="5179" xr:uid="{00000000-0005-0000-0000-0000EF790000}"/>
    <cellStyle name="Normal 4 3 2 3 2 2 2 2 2" xfId="13325" xr:uid="{00000000-0005-0000-0000-0000F0790000}"/>
    <cellStyle name="Normal 4 3 2 3 2 2 2 2 2 2" xfId="29621" xr:uid="{00000000-0005-0000-0000-0000F1790000}"/>
    <cellStyle name="Normal 4 3 2 3 2 2 2 2 3" xfId="21475" xr:uid="{00000000-0005-0000-0000-0000F2790000}"/>
    <cellStyle name="Normal 4 3 2 3 2 2 2 3" xfId="8004" xr:uid="{00000000-0005-0000-0000-0000F3790000}"/>
    <cellStyle name="Normal 4 3 2 3 2 2 2 3 2" xfId="16150" xr:uid="{00000000-0005-0000-0000-0000F4790000}"/>
    <cellStyle name="Normal 4 3 2 3 2 2 2 3 2 2" xfId="32446" xr:uid="{00000000-0005-0000-0000-0000F5790000}"/>
    <cellStyle name="Normal 4 3 2 3 2 2 2 3 3" xfId="24300" xr:uid="{00000000-0005-0000-0000-0000F6790000}"/>
    <cellStyle name="Normal 4 3 2 3 2 2 2 4" xfId="10851" xr:uid="{00000000-0005-0000-0000-0000F7790000}"/>
    <cellStyle name="Normal 4 3 2 3 2 2 2 4 2" xfId="27147" xr:uid="{00000000-0005-0000-0000-0000F8790000}"/>
    <cellStyle name="Normal 4 3 2 3 2 2 2 5" xfId="19001" xr:uid="{00000000-0005-0000-0000-0000F9790000}"/>
    <cellStyle name="Normal 4 3 2 3 2 2 3" xfId="3961" xr:uid="{00000000-0005-0000-0000-0000FA790000}"/>
    <cellStyle name="Normal 4 3 2 3 2 2 3 2" xfId="12107" xr:uid="{00000000-0005-0000-0000-0000FB790000}"/>
    <cellStyle name="Normal 4 3 2 3 2 2 3 2 2" xfId="28403" xr:uid="{00000000-0005-0000-0000-0000FC790000}"/>
    <cellStyle name="Normal 4 3 2 3 2 2 3 3" xfId="20257" xr:uid="{00000000-0005-0000-0000-0000FD790000}"/>
    <cellStyle name="Normal 4 3 2 3 2 2 4" xfId="6594" xr:uid="{00000000-0005-0000-0000-0000FE790000}"/>
    <cellStyle name="Normal 4 3 2 3 2 2 4 2" xfId="14740" xr:uid="{00000000-0005-0000-0000-0000FF790000}"/>
    <cellStyle name="Normal 4 3 2 3 2 2 4 2 2" xfId="31036" xr:uid="{00000000-0005-0000-0000-0000007A0000}"/>
    <cellStyle name="Normal 4 3 2 3 2 2 4 3" xfId="22890" xr:uid="{00000000-0005-0000-0000-0000017A0000}"/>
    <cellStyle name="Normal 4 3 2 3 2 2 5" xfId="9441" xr:uid="{00000000-0005-0000-0000-0000027A0000}"/>
    <cellStyle name="Normal 4 3 2 3 2 2 5 2" xfId="25737" xr:uid="{00000000-0005-0000-0000-0000037A0000}"/>
    <cellStyle name="Normal 4 3 2 3 2 2 6" xfId="17591" xr:uid="{00000000-0005-0000-0000-0000047A0000}"/>
    <cellStyle name="Normal 4 3 2 3 2 3" xfId="2000" xr:uid="{00000000-0005-0000-0000-0000057A0000}"/>
    <cellStyle name="Normal 4 3 2 3 2 3 2" xfId="4570" xr:uid="{00000000-0005-0000-0000-0000067A0000}"/>
    <cellStyle name="Normal 4 3 2 3 2 3 2 2" xfId="12716" xr:uid="{00000000-0005-0000-0000-0000077A0000}"/>
    <cellStyle name="Normal 4 3 2 3 2 3 2 2 2" xfId="29012" xr:uid="{00000000-0005-0000-0000-0000087A0000}"/>
    <cellStyle name="Normal 4 3 2 3 2 3 2 3" xfId="20866" xr:uid="{00000000-0005-0000-0000-0000097A0000}"/>
    <cellStyle name="Normal 4 3 2 3 2 3 3" xfId="7299" xr:uid="{00000000-0005-0000-0000-00000A7A0000}"/>
    <cellStyle name="Normal 4 3 2 3 2 3 3 2" xfId="15445" xr:uid="{00000000-0005-0000-0000-00000B7A0000}"/>
    <cellStyle name="Normal 4 3 2 3 2 3 3 2 2" xfId="31741" xr:uid="{00000000-0005-0000-0000-00000C7A0000}"/>
    <cellStyle name="Normal 4 3 2 3 2 3 3 3" xfId="23595" xr:uid="{00000000-0005-0000-0000-00000D7A0000}"/>
    <cellStyle name="Normal 4 3 2 3 2 3 4" xfId="10146" xr:uid="{00000000-0005-0000-0000-00000E7A0000}"/>
    <cellStyle name="Normal 4 3 2 3 2 3 4 2" xfId="26442" xr:uid="{00000000-0005-0000-0000-00000F7A0000}"/>
    <cellStyle name="Normal 4 3 2 3 2 3 5" xfId="18296" xr:uid="{00000000-0005-0000-0000-0000107A0000}"/>
    <cellStyle name="Normal 4 3 2 3 2 4" xfId="3352" xr:uid="{00000000-0005-0000-0000-0000117A0000}"/>
    <cellStyle name="Normal 4 3 2 3 2 4 2" xfId="11498" xr:uid="{00000000-0005-0000-0000-0000127A0000}"/>
    <cellStyle name="Normal 4 3 2 3 2 4 2 2" xfId="27794" xr:uid="{00000000-0005-0000-0000-0000137A0000}"/>
    <cellStyle name="Normal 4 3 2 3 2 4 3" xfId="19648" xr:uid="{00000000-0005-0000-0000-0000147A0000}"/>
    <cellStyle name="Normal 4 3 2 3 2 5" xfId="5889" xr:uid="{00000000-0005-0000-0000-0000157A0000}"/>
    <cellStyle name="Normal 4 3 2 3 2 5 2" xfId="14035" xr:uid="{00000000-0005-0000-0000-0000167A0000}"/>
    <cellStyle name="Normal 4 3 2 3 2 5 2 2" xfId="30331" xr:uid="{00000000-0005-0000-0000-0000177A0000}"/>
    <cellStyle name="Normal 4 3 2 3 2 5 3" xfId="22185" xr:uid="{00000000-0005-0000-0000-0000187A0000}"/>
    <cellStyle name="Normal 4 3 2 3 2 6" xfId="8736" xr:uid="{00000000-0005-0000-0000-0000197A0000}"/>
    <cellStyle name="Normal 4 3 2 3 2 6 2" xfId="25032" xr:uid="{00000000-0005-0000-0000-00001A7A0000}"/>
    <cellStyle name="Normal 4 3 2 3 2 7" xfId="16886" xr:uid="{00000000-0005-0000-0000-00001B7A0000}"/>
    <cellStyle name="Normal 4 3 2 3 3" xfId="951" xr:uid="{00000000-0005-0000-0000-00001C7A0000}"/>
    <cellStyle name="Normal 4 3 2 3 3 2" xfId="2361" xr:uid="{00000000-0005-0000-0000-00001D7A0000}"/>
    <cellStyle name="Normal 4 3 2 3 3 2 2" xfId="4883" xr:uid="{00000000-0005-0000-0000-00001E7A0000}"/>
    <cellStyle name="Normal 4 3 2 3 3 2 2 2" xfId="13029" xr:uid="{00000000-0005-0000-0000-00001F7A0000}"/>
    <cellStyle name="Normal 4 3 2 3 3 2 2 2 2" xfId="29325" xr:uid="{00000000-0005-0000-0000-0000207A0000}"/>
    <cellStyle name="Normal 4 3 2 3 3 2 2 3" xfId="21179" xr:uid="{00000000-0005-0000-0000-0000217A0000}"/>
    <cellStyle name="Normal 4 3 2 3 3 2 3" xfId="7660" xr:uid="{00000000-0005-0000-0000-0000227A0000}"/>
    <cellStyle name="Normal 4 3 2 3 3 2 3 2" xfId="15806" xr:uid="{00000000-0005-0000-0000-0000237A0000}"/>
    <cellStyle name="Normal 4 3 2 3 3 2 3 2 2" xfId="32102" xr:uid="{00000000-0005-0000-0000-0000247A0000}"/>
    <cellStyle name="Normal 4 3 2 3 3 2 3 3" xfId="23956" xr:uid="{00000000-0005-0000-0000-0000257A0000}"/>
    <cellStyle name="Normal 4 3 2 3 3 2 4" xfId="10507" xr:uid="{00000000-0005-0000-0000-0000267A0000}"/>
    <cellStyle name="Normal 4 3 2 3 3 2 4 2" xfId="26803" xr:uid="{00000000-0005-0000-0000-0000277A0000}"/>
    <cellStyle name="Normal 4 3 2 3 3 2 5" xfId="18657" xr:uid="{00000000-0005-0000-0000-0000287A0000}"/>
    <cellStyle name="Normal 4 3 2 3 3 3" xfId="3665" xr:uid="{00000000-0005-0000-0000-0000297A0000}"/>
    <cellStyle name="Normal 4 3 2 3 3 3 2" xfId="11811" xr:uid="{00000000-0005-0000-0000-00002A7A0000}"/>
    <cellStyle name="Normal 4 3 2 3 3 3 2 2" xfId="28107" xr:uid="{00000000-0005-0000-0000-00002B7A0000}"/>
    <cellStyle name="Normal 4 3 2 3 3 3 3" xfId="19961" xr:uid="{00000000-0005-0000-0000-00002C7A0000}"/>
    <cellStyle name="Normal 4 3 2 3 3 4" xfId="6250" xr:uid="{00000000-0005-0000-0000-00002D7A0000}"/>
    <cellStyle name="Normal 4 3 2 3 3 4 2" xfId="14396" xr:uid="{00000000-0005-0000-0000-00002E7A0000}"/>
    <cellStyle name="Normal 4 3 2 3 3 4 2 2" xfId="30692" xr:uid="{00000000-0005-0000-0000-00002F7A0000}"/>
    <cellStyle name="Normal 4 3 2 3 3 4 3" xfId="22546" xr:uid="{00000000-0005-0000-0000-0000307A0000}"/>
    <cellStyle name="Normal 4 3 2 3 3 5" xfId="9097" xr:uid="{00000000-0005-0000-0000-0000317A0000}"/>
    <cellStyle name="Normal 4 3 2 3 3 5 2" xfId="25393" xr:uid="{00000000-0005-0000-0000-0000327A0000}"/>
    <cellStyle name="Normal 4 3 2 3 3 6" xfId="17247" xr:uid="{00000000-0005-0000-0000-0000337A0000}"/>
    <cellStyle name="Normal 4 3 2 3 4" xfId="1656" xr:uid="{00000000-0005-0000-0000-0000347A0000}"/>
    <cellStyle name="Normal 4 3 2 3 4 2" xfId="4274" xr:uid="{00000000-0005-0000-0000-0000357A0000}"/>
    <cellStyle name="Normal 4 3 2 3 4 2 2" xfId="12420" xr:uid="{00000000-0005-0000-0000-0000367A0000}"/>
    <cellStyle name="Normal 4 3 2 3 4 2 2 2" xfId="28716" xr:uid="{00000000-0005-0000-0000-0000377A0000}"/>
    <cellStyle name="Normal 4 3 2 3 4 2 3" xfId="20570" xr:uid="{00000000-0005-0000-0000-0000387A0000}"/>
    <cellStyle name="Normal 4 3 2 3 4 3" xfId="6955" xr:uid="{00000000-0005-0000-0000-0000397A0000}"/>
    <cellStyle name="Normal 4 3 2 3 4 3 2" xfId="15101" xr:uid="{00000000-0005-0000-0000-00003A7A0000}"/>
    <cellStyle name="Normal 4 3 2 3 4 3 2 2" xfId="31397" xr:uid="{00000000-0005-0000-0000-00003B7A0000}"/>
    <cellStyle name="Normal 4 3 2 3 4 3 3" xfId="23251" xr:uid="{00000000-0005-0000-0000-00003C7A0000}"/>
    <cellStyle name="Normal 4 3 2 3 4 4" xfId="9802" xr:uid="{00000000-0005-0000-0000-00003D7A0000}"/>
    <cellStyle name="Normal 4 3 2 3 4 4 2" xfId="26098" xr:uid="{00000000-0005-0000-0000-00003E7A0000}"/>
    <cellStyle name="Normal 4 3 2 3 4 5" xfId="17952" xr:uid="{00000000-0005-0000-0000-00003F7A0000}"/>
    <cellStyle name="Normal 4 3 2 3 5" xfId="3056" xr:uid="{00000000-0005-0000-0000-0000407A0000}"/>
    <cellStyle name="Normal 4 3 2 3 5 2" xfId="11202" xr:uid="{00000000-0005-0000-0000-0000417A0000}"/>
    <cellStyle name="Normal 4 3 2 3 5 2 2" xfId="27498" xr:uid="{00000000-0005-0000-0000-0000427A0000}"/>
    <cellStyle name="Normal 4 3 2 3 5 3" xfId="19352" xr:uid="{00000000-0005-0000-0000-0000437A0000}"/>
    <cellStyle name="Normal 4 3 2 3 6" xfId="5545" xr:uid="{00000000-0005-0000-0000-0000447A0000}"/>
    <cellStyle name="Normal 4 3 2 3 6 2" xfId="13691" xr:uid="{00000000-0005-0000-0000-0000457A0000}"/>
    <cellStyle name="Normal 4 3 2 3 6 2 2" xfId="29987" xr:uid="{00000000-0005-0000-0000-0000467A0000}"/>
    <cellStyle name="Normal 4 3 2 3 6 3" xfId="21841" xr:uid="{00000000-0005-0000-0000-0000477A0000}"/>
    <cellStyle name="Normal 4 3 2 3 7" xfId="8392" xr:uid="{00000000-0005-0000-0000-0000487A0000}"/>
    <cellStyle name="Normal 4 3 2 3 7 2" xfId="24688" xr:uid="{00000000-0005-0000-0000-0000497A0000}"/>
    <cellStyle name="Normal 4 3 2 3 8" xfId="16542" xr:uid="{00000000-0005-0000-0000-00004A7A0000}"/>
    <cellStyle name="Normal 4 3 2 4" xfId="332" xr:uid="{00000000-0005-0000-0000-00004B7A0000}"/>
    <cellStyle name="Normal 4 3 2 4 2" xfId="676" xr:uid="{00000000-0005-0000-0000-00004C7A0000}"/>
    <cellStyle name="Normal 4 3 2 4 2 2" xfId="1382" xr:uid="{00000000-0005-0000-0000-00004D7A0000}"/>
    <cellStyle name="Normal 4 3 2 4 2 2 2" xfId="2792" xr:uid="{00000000-0005-0000-0000-00004E7A0000}"/>
    <cellStyle name="Normal 4 3 2 4 2 2 2 2" xfId="5253" xr:uid="{00000000-0005-0000-0000-00004F7A0000}"/>
    <cellStyle name="Normal 4 3 2 4 2 2 2 2 2" xfId="13399" xr:uid="{00000000-0005-0000-0000-0000507A0000}"/>
    <cellStyle name="Normal 4 3 2 4 2 2 2 2 2 2" xfId="29695" xr:uid="{00000000-0005-0000-0000-0000517A0000}"/>
    <cellStyle name="Normal 4 3 2 4 2 2 2 2 3" xfId="21549" xr:uid="{00000000-0005-0000-0000-0000527A0000}"/>
    <cellStyle name="Normal 4 3 2 4 2 2 2 3" xfId="8091" xr:uid="{00000000-0005-0000-0000-0000537A0000}"/>
    <cellStyle name="Normal 4 3 2 4 2 2 2 3 2" xfId="16237" xr:uid="{00000000-0005-0000-0000-0000547A0000}"/>
    <cellStyle name="Normal 4 3 2 4 2 2 2 3 2 2" xfId="32533" xr:uid="{00000000-0005-0000-0000-0000557A0000}"/>
    <cellStyle name="Normal 4 3 2 4 2 2 2 3 3" xfId="24387" xr:uid="{00000000-0005-0000-0000-0000567A0000}"/>
    <cellStyle name="Normal 4 3 2 4 2 2 2 4" xfId="10938" xr:uid="{00000000-0005-0000-0000-0000577A0000}"/>
    <cellStyle name="Normal 4 3 2 4 2 2 2 4 2" xfId="27234" xr:uid="{00000000-0005-0000-0000-0000587A0000}"/>
    <cellStyle name="Normal 4 3 2 4 2 2 2 5" xfId="19088" xr:uid="{00000000-0005-0000-0000-0000597A0000}"/>
    <cellStyle name="Normal 4 3 2 4 2 2 3" xfId="4035" xr:uid="{00000000-0005-0000-0000-00005A7A0000}"/>
    <cellStyle name="Normal 4 3 2 4 2 2 3 2" xfId="12181" xr:uid="{00000000-0005-0000-0000-00005B7A0000}"/>
    <cellStyle name="Normal 4 3 2 4 2 2 3 2 2" xfId="28477" xr:uid="{00000000-0005-0000-0000-00005C7A0000}"/>
    <cellStyle name="Normal 4 3 2 4 2 2 3 3" xfId="20331" xr:uid="{00000000-0005-0000-0000-00005D7A0000}"/>
    <cellStyle name="Normal 4 3 2 4 2 2 4" xfId="6681" xr:uid="{00000000-0005-0000-0000-00005E7A0000}"/>
    <cellStyle name="Normal 4 3 2 4 2 2 4 2" xfId="14827" xr:uid="{00000000-0005-0000-0000-00005F7A0000}"/>
    <cellStyle name="Normal 4 3 2 4 2 2 4 2 2" xfId="31123" xr:uid="{00000000-0005-0000-0000-0000607A0000}"/>
    <cellStyle name="Normal 4 3 2 4 2 2 4 3" xfId="22977" xr:uid="{00000000-0005-0000-0000-0000617A0000}"/>
    <cellStyle name="Normal 4 3 2 4 2 2 5" xfId="9528" xr:uid="{00000000-0005-0000-0000-0000627A0000}"/>
    <cellStyle name="Normal 4 3 2 4 2 2 5 2" xfId="25824" xr:uid="{00000000-0005-0000-0000-0000637A0000}"/>
    <cellStyle name="Normal 4 3 2 4 2 2 6" xfId="17678" xr:uid="{00000000-0005-0000-0000-0000647A0000}"/>
    <cellStyle name="Normal 4 3 2 4 2 3" xfId="2087" xr:uid="{00000000-0005-0000-0000-0000657A0000}"/>
    <cellStyle name="Normal 4 3 2 4 2 3 2" xfId="4644" xr:uid="{00000000-0005-0000-0000-0000667A0000}"/>
    <cellStyle name="Normal 4 3 2 4 2 3 2 2" xfId="12790" xr:uid="{00000000-0005-0000-0000-0000677A0000}"/>
    <cellStyle name="Normal 4 3 2 4 2 3 2 2 2" xfId="29086" xr:uid="{00000000-0005-0000-0000-0000687A0000}"/>
    <cellStyle name="Normal 4 3 2 4 2 3 2 3" xfId="20940" xr:uid="{00000000-0005-0000-0000-0000697A0000}"/>
    <cellStyle name="Normal 4 3 2 4 2 3 3" xfId="7386" xr:uid="{00000000-0005-0000-0000-00006A7A0000}"/>
    <cellStyle name="Normal 4 3 2 4 2 3 3 2" xfId="15532" xr:uid="{00000000-0005-0000-0000-00006B7A0000}"/>
    <cellStyle name="Normal 4 3 2 4 2 3 3 2 2" xfId="31828" xr:uid="{00000000-0005-0000-0000-00006C7A0000}"/>
    <cellStyle name="Normal 4 3 2 4 2 3 3 3" xfId="23682" xr:uid="{00000000-0005-0000-0000-00006D7A0000}"/>
    <cellStyle name="Normal 4 3 2 4 2 3 4" xfId="10233" xr:uid="{00000000-0005-0000-0000-00006E7A0000}"/>
    <cellStyle name="Normal 4 3 2 4 2 3 4 2" xfId="26529" xr:uid="{00000000-0005-0000-0000-00006F7A0000}"/>
    <cellStyle name="Normal 4 3 2 4 2 3 5" xfId="18383" xr:uid="{00000000-0005-0000-0000-0000707A0000}"/>
    <cellStyle name="Normal 4 3 2 4 2 4" xfId="3426" xr:uid="{00000000-0005-0000-0000-0000717A0000}"/>
    <cellStyle name="Normal 4 3 2 4 2 4 2" xfId="11572" xr:uid="{00000000-0005-0000-0000-0000727A0000}"/>
    <cellStyle name="Normal 4 3 2 4 2 4 2 2" xfId="27868" xr:uid="{00000000-0005-0000-0000-0000737A0000}"/>
    <cellStyle name="Normal 4 3 2 4 2 4 3" xfId="19722" xr:uid="{00000000-0005-0000-0000-0000747A0000}"/>
    <cellStyle name="Normal 4 3 2 4 2 5" xfId="5976" xr:uid="{00000000-0005-0000-0000-0000757A0000}"/>
    <cellStyle name="Normal 4 3 2 4 2 5 2" xfId="14122" xr:uid="{00000000-0005-0000-0000-0000767A0000}"/>
    <cellStyle name="Normal 4 3 2 4 2 5 2 2" xfId="30418" xr:uid="{00000000-0005-0000-0000-0000777A0000}"/>
    <cellStyle name="Normal 4 3 2 4 2 5 3" xfId="22272" xr:uid="{00000000-0005-0000-0000-0000787A0000}"/>
    <cellStyle name="Normal 4 3 2 4 2 6" xfId="8823" xr:uid="{00000000-0005-0000-0000-0000797A0000}"/>
    <cellStyle name="Normal 4 3 2 4 2 6 2" xfId="25119" xr:uid="{00000000-0005-0000-0000-00007A7A0000}"/>
    <cellStyle name="Normal 4 3 2 4 2 7" xfId="16973" xr:uid="{00000000-0005-0000-0000-00007B7A0000}"/>
    <cellStyle name="Normal 4 3 2 4 3" xfId="1038" xr:uid="{00000000-0005-0000-0000-00007C7A0000}"/>
    <cellStyle name="Normal 4 3 2 4 3 2" xfId="2448" xr:uid="{00000000-0005-0000-0000-00007D7A0000}"/>
    <cellStyle name="Normal 4 3 2 4 3 2 2" xfId="4957" xr:uid="{00000000-0005-0000-0000-00007E7A0000}"/>
    <cellStyle name="Normal 4 3 2 4 3 2 2 2" xfId="13103" xr:uid="{00000000-0005-0000-0000-00007F7A0000}"/>
    <cellStyle name="Normal 4 3 2 4 3 2 2 2 2" xfId="29399" xr:uid="{00000000-0005-0000-0000-0000807A0000}"/>
    <cellStyle name="Normal 4 3 2 4 3 2 2 3" xfId="21253" xr:uid="{00000000-0005-0000-0000-0000817A0000}"/>
    <cellStyle name="Normal 4 3 2 4 3 2 3" xfId="7747" xr:uid="{00000000-0005-0000-0000-0000827A0000}"/>
    <cellStyle name="Normal 4 3 2 4 3 2 3 2" xfId="15893" xr:uid="{00000000-0005-0000-0000-0000837A0000}"/>
    <cellStyle name="Normal 4 3 2 4 3 2 3 2 2" xfId="32189" xr:uid="{00000000-0005-0000-0000-0000847A0000}"/>
    <cellStyle name="Normal 4 3 2 4 3 2 3 3" xfId="24043" xr:uid="{00000000-0005-0000-0000-0000857A0000}"/>
    <cellStyle name="Normal 4 3 2 4 3 2 4" xfId="10594" xr:uid="{00000000-0005-0000-0000-0000867A0000}"/>
    <cellStyle name="Normal 4 3 2 4 3 2 4 2" xfId="26890" xr:uid="{00000000-0005-0000-0000-0000877A0000}"/>
    <cellStyle name="Normal 4 3 2 4 3 2 5" xfId="18744" xr:uid="{00000000-0005-0000-0000-0000887A0000}"/>
    <cellStyle name="Normal 4 3 2 4 3 3" xfId="3739" xr:uid="{00000000-0005-0000-0000-0000897A0000}"/>
    <cellStyle name="Normal 4 3 2 4 3 3 2" xfId="11885" xr:uid="{00000000-0005-0000-0000-00008A7A0000}"/>
    <cellStyle name="Normal 4 3 2 4 3 3 2 2" xfId="28181" xr:uid="{00000000-0005-0000-0000-00008B7A0000}"/>
    <cellStyle name="Normal 4 3 2 4 3 3 3" xfId="20035" xr:uid="{00000000-0005-0000-0000-00008C7A0000}"/>
    <cellStyle name="Normal 4 3 2 4 3 4" xfId="6337" xr:uid="{00000000-0005-0000-0000-00008D7A0000}"/>
    <cellStyle name="Normal 4 3 2 4 3 4 2" xfId="14483" xr:uid="{00000000-0005-0000-0000-00008E7A0000}"/>
    <cellStyle name="Normal 4 3 2 4 3 4 2 2" xfId="30779" xr:uid="{00000000-0005-0000-0000-00008F7A0000}"/>
    <cellStyle name="Normal 4 3 2 4 3 4 3" xfId="22633" xr:uid="{00000000-0005-0000-0000-0000907A0000}"/>
    <cellStyle name="Normal 4 3 2 4 3 5" xfId="9184" xr:uid="{00000000-0005-0000-0000-0000917A0000}"/>
    <cellStyle name="Normal 4 3 2 4 3 5 2" xfId="25480" xr:uid="{00000000-0005-0000-0000-0000927A0000}"/>
    <cellStyle name="Normal 4 3 2 4 3 6" xfId="17334" xr:uid="{00000000-0005-0000-0000-0000937A0000}"/>
    <cellStyle name="Normal 4 3 2 4 4" xfId="1743" xr:uid="{00000000-0005-0000-0000-0000947A0000}"/>
    <cellStyle name="Normal 4 3 2 4 4 2" xfId="4348" xr:uid="{00000000-0005-0000-0000-0000957A0000}"/>
    <cellStyle name="Normal 4 3 2 4 4 2 2" xfId="12494" xr:uid="{00000000-0005-0000-0000-0000967A0000}"/>
    <cellStyle name="Normal 4 3 2 4 4 2 2 2" xfId="28790" xr:uid="{00000000-0005-0000-0000-0000977A0000}"/>
    <cellStyle name="Normal 4 3 2 4 4 2 3" xfId="20644" xr:uid="{00000000-0005-0000-0000-0000987A0000}"/>
    <cellStyle name="Normal 4 3 2 4 4 3" xfId="7042" xr:uid="{00000000-0005-0000-0000-0000997A0000}"/>
    <cellStyle name="Normal 4 3 2 4 4 3 2" xfId="15188" xr:uid="{00000000-0005-0000-0000-00009A7A0000}"/>
    <cellStyle name="Normal 4 3 2 4 4 3 2 2" xfId="31484" xr:uid="{00000000-0005-0000-0000-00009B7A0000}"/>
    <cellStyle name="Normal 4 3 2 4 4 3 3" xfId="23338" xr:uid="{00000000-0005-0000-0000-00009C7A0000}"/>
    <cellStyle name="Normal 4 3 2 4 4 4" xfId="9889" xr:uid="{00000000-0005-0000-0000-00009D7A0000}"/>
    <cellStyle name="Normal 4 3 2 4 4 4 2" xfId="26185" xr:uid="{00000000-0005-0000-0000-00009E7A0000}"/>
    <cellStyle name="Normal 4 3 2 4 4 5" xfId="18039" xr:uid="{00000000-0005-0000-0000-00009F7A0000}"/>
    <cellStyle name="Normal 4 3 2 4 5" xfId="3130" xr:uid="{00000000-0005-0000-0000-0000A07A0000}"/>
    <cellStyle name="Normal 4 3 2 4 5 2" xfId="11276" xr:uid="{00000000-0005-0000-0000-0000A17A0000}"/>
    <cellStyle name="Normal 4 3 2 4 5 2 2" xfId="27572" xr:uid="{00000000-0005-0000-0000-0000A27A0000}"/>
    <cellStyle name="Normal 4 3 2 4 5 3" xfId="19426" xr:uid="{00000000-0005-0000-0000-0000A37A0000}"/>
    <cellStyle name="Normal 4 3 2 4 6" xfId="5632" xr:uid="{00000000-0005-0000-0000-0000A47A0000}"/>
    <cellStyle name="Normal 4 3 2 4 6 2" xfId="13778" xr:uid="{00000000-0005-0000-0000-0000A57A0000}"/>
    <cellStyle name="Normal 4 3 2 4 6 2 2" xfId="30074" xr:uid="{00000000-0005-0000-0000-0000A67A0000}"/>
    <cellStyle name="Normal 4 3 2 4 6 3" xfId="21928" xr:uid="{00000000-0005-0000-0000-0000A77A0000}"/>
    <cellStyle name="Normal 4 3 2 4 7" xfId="8479" xr:uid="{00000000-0005-0000-0000-0000A87A0000}"/>
    <cellStyle name="Normal 4 3 2 4 7 2" xfId="24775" xr:uid="{00000000-0005-0000-0000-0000A97A0000}"/>
    <cellStyle name="Normal 4 3 2 4 8" xfId="16629" xr:uid="{00000000-0005-0000-0000-0000AA7A0000}"/>
    <cellStyle name="Normal 4 3 2 5" xfId="422" xr:uid="{00000000-0005-0000-0000-0000AB7A0000}"/>
    <cellStyle name="Normal 4 3 2 5 2" xfId="1128" xr:uid="{00000000-0005-0000-0000-0000AC7A0000}"/>
    <cellStyle name="Normal 4 3 2 5 2 2" xfId="2538" xr:uid="{00000000-0005-0000-0000-0000AD7A0000}"/>
    <cellStyle name="Normal 4 3 2 5 2 2 2" xfId="5031" xr:uid="{00000000-0005-0000-0000-0000AE7A0000}"/>
    <cellStyle name="Normal 4 3 2 5 2 2 2 2" xfId="13177" xr:uid="{00000000-0005-0000-0000-0000AF7A0000}"/>
    <cellStyle name="Normal 4 3 2 5 2 2 2 2 2" xfId="29473" xr:uid="{00000000-0005-0000-0000-0000B07A0000}"/>
    <cellStyle name="Normal 4 3 2 5 2 2 2 3" xfId="21327" xr:uid="{00000000-0005-0000-0000-0000B17A0000}"/>
    <cellStyle name="Normal 4 3 2 5 2 2 3" xfId="7837" xr:uid="{00000000-0005-0000-0000-0000B27A0000}"/>
    <cellStyle name="Normal 4 3 2 5 2 2 3 2" xfId="15983" xr:uid="{00000000-0005-0000-0000-0000B37A0000}"/>
    <cellStyle name="Normal 4 3 2 5 2 2 3 2 2" xfId="32279" xr:uid="{00000000-0005-0000-0000-0000B47A0000}"/>
    <cellStyle name="Normal 4 3 2 5 2 2 3 3" xfId="24133" xr:uid="{00000000-0005-0000-0000-0000B57A0000}"/>
    <cellStyle name="Normal 4 3 2 5 2 2 4" xfId="10684" xr:uid="{00000000-0005-0000-0000-0000B67A0000}"/>
    <cellStyle name="Normal 4 3 2 5 2 2 4 2" xfId="26980" xr:uid="{00000000-0005-0000-0000-0000B77A0000}"/>
    <cellStyle name="Normal 4 3 2 5 2 2 5" xfId="18834" xr:uid="{00000000-0005-0000-0000-0000B87A0000}"/>
    <cellStyle name="Normal 4 3 2 5 2 3" xfId="3813" xr:uid="{00000000-0005-0000-0000-0000B97A0000}"/>
    <cellStyle name="Normal 4 3 2 5 2 3 2" xfId="11959" xr:uid="{00000000-0005-0000-0000-0000BA7A0000}"/>
    <cellStyle name="Normal 4 3 2 5 2 3 2 2" xfId="28255" xr:uid="{00000000-0005-0000-0000-0000BB7A0000}"/>
    <cellStyle name="Normal 4 3 2 5 2 3 3" xfId="20109" xr:uid="{00000000-0005-0000-0000-0000BC7A0000}"/>
    <cellStyle name="Normal 4 3 2 5 2 4" xfId="6427" xr:uid="{00000000-0005-0000-0000-0000BD7A0000}"/>
    <cellStyle name="Normal 4 3 2 5 2 4 2" xfId="14573" xr:uid="{00000000-0005-0000-0000-0000BE7A0000}"/>
    <cellStyle name="Normal 4 3 2 5 2 4 2 2" xfId="30869" xr:uid="{00000000-0005-0000-0000-0000BF7A0000}"/>
    <cellStyle name="Normal 4 3 2 5 2 4 3" xfId="22723" xr:uid="{00000000-0005-0000-0000-0000C07A0000}"/>
    <cellStyle name="Normal 4 3 2 5 2 5" xfId="9274" xr:uid="{00000000-0005-0000-0000-0000C17A0000}"/>
    <cellStyle name="Normal 4 3 2 5 2 5 2" xfId="25570" xr:uid="{00000000-0005-0000-0000-0000C27A0000}"/>
    <cellStyle name="Normal 4 3 2 5 2 6" xfId="17424" xr:uid="{00000000-0005-0000-0000-0000C37A0000}"/>
    <cellStyle name="Normal 4 3 2 5 3" xfId="1833" xr:uid="{00000000-0005-0000-0000-0000C47A0000}"/>
    <cellStyle name="Normal 4 3 2 5 3 2" xfId="4422" xr:uid="{00000000-0005-0000-0000-0000C57A0000}"/>
    <cellStyle name="Normal 4 3 2 5 3 2 2" xfId="12568" xr:uid="{00000000-0005-0000-0000-0000C67A0000}"/>
    <cellStyle name="Normal 4 3 2 5 3 2 2 2" xfId="28864" xr:uid="{00000000-0005-0000-0000-0000C77A0000}"/>
    <cellStyle name="Normal 4 3 2 5 3 2 3" xfId="20718" xr:uid="{00000000-0005-0000-0000-0000C87A0000}"/>
    <cellStyle name="Normal 4 3 2 5 3 3" xfId="7132" xr:uid="{00000000-0005-0000-0000-0000C97A0000}"/>
    <cellStyle name="Normal 4 3 2 5 3 3 2" xfId="15278" xr:uid="{00000000-0005-0000-0000-0000CA7A0000}"/>
    <cellStyle name="Normal 4 3 2 5 3 3 2 2" xfId="31574" xr:uid="{00000000-0005-0000-0000-0000CB7A0000}"/>
    <cellStyle name="Normal 4 3 2 5 3 3 3" xfId="23428" xr:uid="{00000000-0005-0000-0000-0000CC7A0000}"/>
    <cellStyle name="Normal 4 3 2 5 3 4" xfId="9979" xr:uid="{00000000-0005-0000-0000-0000CD7A0000}"/>
    <cellStyle name="Normal 4 3 2 5 3 4 2" xfId="26275" xr:uid="{00000000-0005-0000-0000-0000CE7A0000}"/>
    <cellStyle name="Normal 4 3 2 5 3 5" xfId="18129" xr:uid="{00000000-0005-0000-0000-0000CF7A0000}"/>
    <cellStyle name="Normal 4 3 2 5 4" xfId="3204" xr:uid="{00000000-0005-0000-0000-0000D07A0000}"/>
    <cellStyle name="Normal 4 3 2 5 4 2" xfId="11350" xr:uid="{00000000-0005-0000-0000-0000D17A0000}"/>
    <cellStyle name="Normal 4 3 2 5 4 2 2" xfId="27646" xr:uid="{00000000-0005-0000-0000-0000D27A0000}"/>
    <cellStyle name="Normal 4 3 2 5 4 3" xfId="19500" xr:uid="{00000000-0005-0000-0000-0000D37A0000}"/>
    <cellStyle name="Normal 4 3 2 5 5" xfId="5722" xr:uid="{00000000-0005-0000-0000-0000D47A0000}"/>
    <cellStyle name="Normal 4 3 2 5 5 2" xfId="13868" xr:uid="{00000000-0005-0000-0000-0000D57A0000}"/>
    <cellStyle name="Normal 4 3 2 5 5 2 2" xfId="30164" xr:uid="{00000000-0005-0000-0000-0000D67A0000}"/>
    <cellStyle name="Normal 4 3 2 5 5 3" xfId="22018" xr:uid="{00000000-0005-0000-0000-0000D77A0000}"/>
    <cellStyle name="Normal 4 3 2 5 6" xfId="8569" xr:uid="{00000000-0005-0000-0000-0000D87A0000}"/>
    <cellStyle name="Normal 4 3 2 5 6 2" xfId="24865" xr:uid="{00000000-0005-0000-0000-0000D97A0000}"/>
    <cellStyle name="Normal 4 3 2 5 7" xfId="16719" xr:uid="{00000000-0005-0000-0000-0000DA7A0000}"/>
    <cellStyle name="Normal 4 3 2 6" xfId="784" xr:uid="{00000000-0005-0000-0000-0000DB7A0000}"/>
    <cellStyle name="Normal 4 3 2 6 2" xfId="2194" xr:uid="{00000000-0005-0000-0000-0000DC7A0000}"/>
    <cellStyle name="Normal 4 3 2 6 2 2" xfId="4735" xr:uid="{00000000-0005-0000-0000-0000DD7A0000}"/>
    <cellStyle name="Normal 4 3 2 6 2 2 2" xfId="12881" xr:uid="{00000000-0005-0000-0000-0000DE7A0000}"/>
    <cellStyle name="Normal 4 3 2 6 2 2 2 2" xfId="29177" xr:uid="{00000000-0005-0000-0000-0000DF7A0000}"/>
    <cellStyle name="Normal 4 3 2 6 2 2 3" xfId="21031" xr:uid="{00000000-0005-0000-0000-0000E07A0000}"/>
    <cellStyle name="Normal 4 3 2 6 2 3" xfId="7493" xr:uid="{00000000-0005-0000-0000-0000E17A0000}"/>
    <cellStyle name="Normal 4 3 2 6 2 3 2" xfId="15639" xr:uid="{00000000-0005-0000-0000-0000E27A0000}"/>
    <cellStyle name="Normal 4 3 2 6 2 3 2 2" xfId="31935" xr:uid="{00000000-0005-0000-0000-0000E37A0000}"/>
    <cellStyle name="Normal 4 3 2 6 2 3 3" xfId="23789" xr:uid="{00000000-0005-0000-0000-0000E47A0000}"/>
    <cellStyle name="Normal 4 3 2 6 2 4" xfId="10340" xr:uid="{00000000-0005-0000-0000-0000E57A0000}"/>
    <cellStyle name="Normal 4 3 2 6 2 4 2" xfId="26636" xr:uid="{00000000-0005-0000-0000-0000E67A0000}"/>
    <cellStyle name="Normal 4 3 2 6 2 5" xfId="18490" xr:uid="{00000000-0005-0000-0000-0000E77A0000}"/>
    <cellStyle name="Normal 4 3 2 6 3" xfId="3517" xr:uid="{00000000-0005-0000-0000-0000E87A0000}"/>
    <cellStyle name="Normal 4 3 2 6 3 2" xfId="11663" xr:uid="{00000000-0005-0000-0000-0000E97A0000}"/>
    <cellStyle name="Normal 4 3 2 6 3 2 2" xfId="27959" xr:uid="{00000000-0005-0000-0000-0000EA7A0000}"/>
    <cellStyle name="Normal 4 3 2 6 3 3" xfId="19813" xr:uid="{00000000-0005-0000-0000-0000EB7A0000}"/>
    <cellStyle name="Normal 4 3 2 6 4" xfId="6083" xr:uid="{00000000-0005-0000-0000-0000EC7A0000}"/>
    <cellStyle name="Normal 4 3 2 6 4 2" xfId="14229" xr:uid="{00000000-0005-0000-0000-0000ED7A0000}"/>
    <cellStyle name="Normal 4 3 2 6 4 2 2" xfId="30525" xr:uid="{00000000-0005-0000-0000-0000EE7A0000}"/>
    <cellStyle name="Normal 4 3 2 6 4 3" xfId="22379" xr:uid="{00000000-0005-0000-0000-0000EF7A0000}"/>
    <cellStyle name="Normal 4 3 2 6 5" xfId="8930" xr:uid="{00000000-0005-0000-0000-0000F07A0000}"/>
    <cellStyle name="Normal 4 3 2 6 5 2" xfId="25226" xr:uid="{00000000-0005-0000-0000-0000F17A0000}"/>
    <cellStyle name="Normal 4 3 2 6 6" xfId="17080" xr:uid="{00000000-0005-0000-0000-0000F27A0000}"/>
    <cellStyle name="Normal 4 3 2 7" xfId="1489" xr:uid="{00000000-0005-0000-0000-0000F37A0000}"/>
    <cellStyle name="Normal 4 3 2 7 2" xfId="4126" xr:uid="{00000000-0005-0000-0000-0000F47A0000}"/>
    <cellStyle name="Normal 4 3 2 7 2 2" xfId="12272" xr:uid="{00000000-0005-0000-0000-0000F57A0000}"/>
    <cellStyle name="Normal 4 3 2 7 2 2 2" xfId="28568" xr:uid="{00000000-0005-0000-0000-0000F67A0000}"/>
    <cellStyle name="Normal 4 3 2 7 2 3" xfId="20422" xr:uid="{00000000-0005-0000-0000-0000F77A0000}"/>
    <cellStyle name="Normal 4 3 2 7 3" xfId="6788" xr:uid="{00000000-0005-0000-0000-0000F87A0000}"/>
    <cellStyle name="Normal 4 3 2 7 3 2" xfId="14934" xr:uid="{00000000-0005-0000-0000-0000F97A0000}"/>
    <cellStyle name="Normal 4 3 2 7 3 2 2" xfId="31230" xr:uid="{00000000-0005-0000-0000-0000FA7A0000}"/>
    <cellStyle name="Normal 4 3 2 7 3 3" xfId="23084" xr:uid="{00000000-0005-0000-0000-0000FB7A0000}"/>
    <cellStyle name="Normal 4 3 2 7 4" xfId="9635" xr:uid="{00000000-0005-0000-0000-0000FC7A0000}"/>
    <cellStyle name="Normal 4 3 2 7 4 2" xfId="25931" xr:uid="{00000000-0005-0000-0000-0000FD7A0000}"/>
    <cellStyle name="Normal 4 3 2 7 5" xfId="17785" xr:uid="{00000000-0005-0000-0000-0000FE7A0000}"/>
    <cellStyle name="Normal 4 3 2 8" xfId="2908" xr:uid="{00000000-0005-0000-0000-0000FF7A0000}"/>
    <cellStyle name="Normal 4 3 2 8 2" xfId="11054" xr:uid="{00000000-0005-0000-0000-0000007B0000}"/>
    <cellStyle name="Normal 4 3 2 8 2 2" xfId="27350" xr:uid="{00000000-0005-0000-0000-0000017B0000}"/>
    <cellStyle name="Normal 4 3 2 8 3" xfId="19204" xr:uid="{00000000-0005-0000-0000-0000027B0000}"/>
    <cellStyle name="Normal 4 3 2 9" xfId="5378" xr:uid="{00000000-0005-0000-0000-0000037B0000}"/>
    <cellStyle name="Normal 4 3 2 9 2" xfId="13524" xr:uid="{00000000-0005-0000-0000-0000047B0000}"/>
    <cellStyle name="Normal 4 3 2 9 2 2" xfId="29820" xr:uid="{00000000-0005-0000-0000-0000057B0000}"/>
    <cellStyle name="Normal 4 3 2 9 3" xfId="21674" xr:uid="{00000000-0005-0000-0000-0000067B0000}"/>
    <cellStyle name="Normal 4 3 3" xfId="124" xr:uid="{00000000-0005-0000-0000-0000077B0000}"/>
    <cellStyle name="Normal 4 3 3 2" xfId="468" xr:uid="{00000000-0005-0000-0000-0000087B0000}"/>
    <cellStyle name="Normal 4 3 3 2 2" xfId="1174" xr:uid="{00000000-0005-0000-0000-0000097B0000}"/>
    <cellStyle name="Normal 4 3 3 2 2 2" xfId="2584" xr:uid="{00000000-0005-0000-0000-00000A7B0000}"/>
    <cellStyle name="Normal 4 3 3 2 2 2 2" xfId="5069" xr:uid="{00000000-0005-0000-0000-00000B7B0000}"/>
    <cellStyle name="Normal 4 3 3 2 2 2 2 2" xfId="13215" xr:uid="{00000000-0005-0000-0000-00000C7B0000}"/>
    <cellStyle name="Normal 4 3 3 2 2 2 2 2 2" xfId="29511" xr:uid="{00000000-0005-0000-0000-00000D7B0000}"/>
    <cellStyle name="Normal 4 3 3 2 2 2 2 3" xfId="21365" xr:uid="{00000000-0005-0000-0000-00000E7B0000}"/>
    <cellStyle name="Normal 4 3 3 2 2 2 3" xfId="7883" xr:uid="{00000000-0005-0000-0000-00000F7B0000}"/>
    <cellStyle name="Normal 4 3 3 2 2 2 3 2" xfId="16029" xr:uid="{00000000-0005-0000-0000-0000107B0000}"/>
    <cellStyle name="Normal 4 3 3 2 2 2 3 2 2" xfId="32325" xr:uid="{00000000-0005-0000-0000-0000117B0000}"/>
    <cellStyle name="Normal 4 3 3 2 2 2 3 3" xfId="24179" xr:uid="{00000000-0005-0000-0000-0000127B0000}"/>
    <cellStyle name="Normal 4 3 3 2 2 2 4" xfId="10730" xr:uid="{00000000-0005-0000-0000-0000137B0000}"/>
    <cellStyle name="Normal 4 3 3 2 2 2 4 2" xfId="27026" xr:uid="{00000000-0005-0000-0000-0000147B0000}"/>
    <cellStyle name="Normal 4 3 3 2 2 2 5" xfId="18880" xr:uid="{00000000-0005-0000-0000-0000157B0000}"/>
    <cellStyle name="Normal 4 3 3 2 2 3" xfId="3851" xr:uid="{00000000-0005-0000-0000-0000167B0000}"/>
    <cellStyle name="Normal 4 3 3 2 2 3 2" xfId="11997" xr:uid="{00000000-0005-0000-0000-0000177B0000}"/>
    <cellStyle name="Normal 4 3 3 2 2 3 2 2" xfId="28293" xr:uid="{00000000-0005-0000-0000-0000187B0000}"/>
    <cellStyle name="Normal 4 3 3 2 2 3 3" xfId="20147" xr:uid="{00000000-0005-0000-0000-0000197B0000}"/>
    <cellStyle name="Normal 4 3 3 2 2 4" xfId="6473" xr:uid="{00000000-0005-0000-0000-00001A7B0000}"/>
    <cellStyle name="Normal 4 3 3 2 2 4 2" xfId="14619" xr:uid="{00000000-0005-0000-0000-00001B7B0000}"/>
    <cellStyle name="Normal 4 3 3 2 2 4 2 2" xfId="30915" xr:uid="{00000000-0005-0000-0000-00001C7B0000}"/>
    <cellStyle name="Normal 4 3 3 2 2 4 3" xfId="22769" xr:uid="{00000000-0005-0000-0000-00001D7B0000}"/>
    <cellStyle name="Normal 4 3 3 2 2 5" xfId="9320" xr:uid="{00000000-0005-0000-0000-00001E7B0000}"/>
    <cellStyle name="Normal 4 3 3 2 2 5 2" xfId="25616" xr:uid="{00000000-0005-0000-0000-00001F7B0000}"/>
    <cellStyle name="Normal 4 3 3 2 2 6" xfId="17470" xr:uid="{00000000-0005-0000-0000-0000207B0000}"/>
    <cellStyle name="Normal 4 3 3 2 3" xfId="1879" xr:uid="{00000000-0005-0000-0000-0000217B0000}"/>
    <cellStyle name="Normal 4 3 3 2 3 2" xfId="4460" xr:uid="{00000000-0005-0000-0000-0000227B0000}"/>
    <cellStyle name="Normal 4 3 3 2 3 2 2" xfId="12606" xr:uid="{00000000-0005-0000-0000-0000237B0000}"/>
    <cellStyle name="Normal 4 3 3 2 3 2 2 2" xfId="28902" xr:uid="{00000000-0005-0000-0000-0000247B0000}"/>
    <cellStyle name="Normal 4 3 3 2 3 2 3" xfId="20756" xr:uid="{00000000-0005-0000-0000-0000257B0000}"/>
    <cellStyle name="Normal 4 3 3 2 3 3" xfId="7178" xr:uid="{00000000-0005-0000-0000-0000267B0000}"/>
    <cellStyle name="Normal 4 3 3 2 3 3 2" xfId="15324" xr:uid="{00000000-0005-0000-0000-0000277B0000}"/>
    <cellStyle name="Normal 4 3 3 2 3 3 2 2" xfId="31620" xr:uid="{00000000-0005-0000-0000-0000287B0000}"/>
    <cellStyle name="Normal 4 3 3 2 3 3 3" xfId="23474" xr:uid="{00000000-0005-0000-0000-0000297B0000}"/>
    <cellStyle name="Normal 4 3 3 2 3 4" xfId="10025" xr:uid="{00000000-0005-0000-0000-00002A7B0000}"/>
    <cellStyle name="Normal 4 3 3 2 3 4 2" xfId="26321" xr:uid="{00000000-0005-0000-0000-00002B7B0000}"/>
    <cellStyle name="Normal 4 3 3 2 3 5" xfId="18175" xr:uid="{00000000-0005-0000-0000-00002C7B0000}"/>
    <cellStyle name="Normal 4 3 3 2 4" xfId="3242" xr:uid="{00000000-0005-0000-0000-00002D7B0000}"/>
    <cellStyle name="Normal 4 3 3 2 4 2" xfId="11388" xr:uid="{00000000-0005-0000-0000-00002E7B0000}"/>
    <cellStyle name="Normal 4 3 3 2 4 2 2" xfId="27684" xr:uid="{00000000-0005-0000-0000-00002F7B0000}"/>
    <cellStyle name="Normal 4 3 3 2 4 3" xfId="19538" xr:uid="{00000000-0005-0000-0000-0000307B0000}"/>
    <cellStyle name="Normal 4 3 3 2 5" xfId="5768" xr:uid="{00000000-0005-0000-0000-0000317B0000}"/>
    <cellStyle name="Normal 4 3 3 2 5 2" xfId="13914" xr:uid="{00000000-0005-0000-0000-0000327B0000}"/>
    <cellStyle name="Normal 4 3 3 2 5 2 2" xfId="30210" xr:uid="{00000000-0005-0000-0000-0000337B0000}"/>
    <cellStyle name="Normal 4 3 3 2 5 3" xfId="22064" xr:uid="{00000000-0005-0000-0000-0000347B0000}"/>
    <cellStyle name="Normal 4 3 3 2 6" xfId="8615" xr:uid="{00000000-0005-0000-0000-0000357B0000}"/>
    <cellStyle name="Normal 4 3 3 2 6 2" xfId="24911" xr:uid="{00000000-0005-0000-0000-0000367B0000}"/>
    <cellStyle name="Normal 4 3 3 2 7" xfId="16765" xr:uid="{00000000-0005-0000-0000-0000377B0000}"/>
    <cellStyle name="Normal 4 3 3 3" xfId="830" xr:uid="{00000000-0005-0000-0000-0000387B0000}"/>
    <cellStyle name="Normal 4 3 3 3 2" xfId="2240" xr:uid="{00000000-0005-0000-0000-0000397B0000}"/>
    <cellStyle name="Normal 4 3 3 3 2 2" xfId="4773" xr:uid="{00000000-0005-0000-0000-00003A7B0000}"/>
    <cellStyle name="Normal 4 3 3 3 2 2 2" xfId="12919" xr:uid="{00000000-0005-0000-0000-00003B7B0000}"/>
    <cellStyle name="Normal 4 3 3 3 2 2 2 2" xfId="29215" xr:uid="{00000000-0005-0000-0000-00003C7B0000}"/>
    <cellStyle name="Normal 4 3 3 3 2 2 3" xfId="21069" xr:uid="{00000000-0005-0000-0000-00003D7B0000}"/>
    <cellStyle name="Normal 4 3 3 3 2 3" xfId="7539" xr:uid="{00000000-0005-0000-0000-00003E7B0000}"/>
    <cellStyle name="Normal 4 3 3 3 2 3 2" xfId="15685" xr:uid="{00000000-0005-0000-0000-00003F7B0000}"/>
    <cellStyle name="Normal 4 3 3 3 2 3 2 2" xfId="31981" xr:uid="{00000000-0005-0000-0000-0000407B0000}"/>
    <cellStyle name="Normal 4 3 3 3 2 3 3" xfId="23835" xr:uid="{00000000-0005-0000-0000-0000417B0000}"/>
    <cellStyle name="Normal 4 3 3 3 2 4" xfId="10386" xr:uid="{00000000-0005-0000-0000-0000427B0000}"/>
    <cellStyle name="Normal 4 3 3 3 2 4 2" xfId="26682" xr:uid="{00000000-0005-0000-0000-0000437B0000}"/>
    <cellStyle name="Normal 4 3 3 3 2 5" xfId="18536" xr:uid="{00000000-0005-0000-0000-0000447B0000}"/>
    <cellStyle name="Normal 4 3 3 3 3" xfId="3555" xr:uid="{00000000-0005-0000-0000-0000457B0000}"/>
    <cellStyle name="Normal 4 3 3 3 3 2" xfId="11701" xr:uid="{00000000-0005-0000-0000-0000467B0000}"/>
    <cellStyle name="Normal 4 3 3 3 3 2 2" xfId="27997" xr:uid="{00000000-0005-0000-0000-0000477B0000}"/>
    <cellStyle name="Normal 4 3 3 3 3 3" xfId="19851" xr:uid="{00000000-0005-0000-0000-0000487B0000}"/>
    <cellStyle name="Normal 4 3 3 3 4" xfId="6129" xr:uid="{00000000-0005-0000-0000-0000497B0000}"/>
    <cellStyle name="Normal 4 3 3 3 4 2" xfId="14275" xr:uid="{00000000-0005-0000-0000-00004A7B0000}"/>
    <cellStyle name="Normal 4 3 3 3 4 2 2" xfId="30571" xr:uid="{00000000-0005-0000-0000-00004B7B0000}"/>
    <cellStyle name="Normal 4 3 3 3 4 3" xfId="22425" xr:uid="{00000000-0005-0000-0000-00004C7B0000}"/>
    <cellStyle name="Normal 4 3 3 3 5" xfId="8976" xr:uid="{00000000-0005-0000-0000-00004D7B0000}"/>
    <cellStyle name="Normal 4 3 3 3 5 2" xfId="25272" xr:uid="{00000000-0005-0000-0000-00004E7B0000}"/>
    <cellStyle name="Normal 4 3 3 3 6" xfId="17126" xr:uid="{00000000-0005-0000-0000-00004F7B0000}"/>
    <cellStyle name="Normal 4 3 3 4" xfId="1535" xr:uid="{00000000-0005-0000-0000-0000507B0000}"/>
    <cellStyle name="Normal 4 3 3 4 2" xfId="4164" xr:uid="{00000000-0005-0000-0000-0000517B0000}"/>
    <cellStyle name="Normal 4 3 3 4 2 2" xfId="12310" xr:uid="{00000000-0005-0000-0000-0000527B0000}"/>
    <cellStyle name="Normal 4 3 3 4 2 2 2" xfId="28606" xr:uid="{00000000-0005-0000-0000-0000537B0000}"/>
    <cellStyle name="Normal 4 3 3 4 2 3" xfId="20460" xr:uid="{00000000-0005-0000-0000-0000547B0000}"/>
    <cellStyle name="Normal 4 3 3 4 3" xfId="6834" xr:uid="{00000000-0005-0000-0000-0000557B0000}"/>
    <cellStyle name="Normal 4 3 3 4 3 2" xfId="14980" xr:uid="{00000000-0005-0000-0000-0000567B0000}"/>
    <cellStyle name="Normal 4 3 3 4 3 2 2" xfId="31276" xr:uid="{00000000-0005-0000-0000-0000577B0000}"/>
    <cellStyle name="Normal 4 3 3 4 3 3" xfId="23130" xr:uid="{00000000-0005-0000-0000-0000587B0000}"/>
    <cellStyle name="Normal 4 3 3 4 4" xfId="9681" xr:uid="{00000000-0005-0000-0000-0000597B0000}"/>
    <cellStyle name="Normal 4 3 3 4 4 2" xfId="25977" xr:uid="{00000000-0005-0000-0000-00005A7B0000}"/>
    <cellStyle name="Normal 4 3 3 4 5" xfId="17831" xr:uid="{00000000-0005-0000-0000-00005B7B0000}"/>
    <cellStyle name="Normal 4 3 3 5" xfId="2946" xr:uid="{00000000-0005-0000-0000-00005C7B0000}"/>
    <cellStyle name="Normal 4 3 3 5 2" xfId="11092" xr:uid="{00000000-0005-0000-0000-00005D7B0000}"/>
    <cellStyle name="Normal 4 3 3 5 2 2" xfId="27388" xr:uid="{00000000-0005-0000-0000-00005E7B0000}"/>
    <cellStyle name="Normal 4 3 3 5 3" xfId="19242" xr:uid="{00000000-0005-0000-0000-00005F7B0000}"/>
    <cellStyle name="Normal 4 3 3 6" xfId="5424" xr:uid="{00000000-0005-0000-0000-0000607B0000}"/>
    <cellStyle name="Normal 4 3 3 6 2" xfId="13570" xr:uid="{00000000-0005-0000-0000-0000617B0000}"/>
    <cellStyle name="Normal 4 3 3 6 2 2" xfId="29866" xr:uid="{00000000-0005-0000-0000-0000627B0000}"/>
    <cellStyle name="Normal 4 3 3 6 3" xfId="21720" xr:uid="{00000000-0005-0000-0000-0000637B0000}"/>
    <cellStyle name="Normal 4 3 3 7" xfId="8271" xr:uid="{00000000-0005-0000-0000-0000647B0000}"/>
    <cellStyle name="Normal 4 3 3 7 2" xfId="24567" xr:uid="{00000000-0005-0000-0000-0000657B0000}"/>
    <cellStyle name="Normal 4 3 3 8" xfId="16421" xr:uid="{00000000-0005-0000-0000-0000667B0000}"/>
    <cellStyle name="Normal 4 3 4" xfId="209" xr:uid="{00000000-0005-0000-0000-0000677B0000}"/>
    <cellStyle name="Normal 4 3 4 2" xfId="553" xr:uid="{00000000-0005-0000-0000-0000687B0000}"/>
    <cellStyle name="Normal 4 3 4 2 2" xfId="1259" xr:uid="{00000000-0005-0000-0000-0000697B0000}"/>
    <cellStyle name="Normal 4 3 4 2 2 2" xfId="2669" xr:uid="{00000000-0005-0000-0000-00006A7B0000}"/>
    <cellStyle name="Normal 4 3 4 2 2 2 2" xfId="5143" xr:uid="{00000000-0005-0000-0000-00006B7B0000}"/>
    <cellStyle name="Normal 4 3 4 2 2 2 2 2" xfId="13289" xr:uid="{00000000-0005-0000-0000-00006C7B0000}"/>
    <cellStyle name="Normal 4 3 4 2 2 2 2 2 2" xfId="29585" xr:uid="{00000000-0005-0000-0000-00006D7B0000}"/>
    <cellStyle name="Normal 4 3 4 2 2 2 2 3" xfId="21439" xr:uid="{00000000-0005-0000-0000-00006E7B0000}"/>
    <cellStyle name="Normal 4 3 4 2 2 2 3" xfId="7968" xr:uid="{00000000-0005-0000-0000-00006F7B0000}"/>
    <cellStyle name="Normal 4 3 4 2 2 2 3 2" xfId="16114" xr:uid="{00000000-0005-0000-0000-0000707B0000}"/>
    <cellStyle name="Normal 4 3 4 2 2 2 3 2 2" xfId="32410" xr:uid="{00000000-0005-0000-0000-0000717B0000}"/>
    <cellStyle name="Normal 4 3 4 2 2 2 3 3" xfId="24264" xr:uid="{00000000-0005-0000-0000-0000727B0000}"/>
    <cellStyle name="Normal 4 3 4 2 2 2 4" xfId="10815" xr:uid="{00000000-0005-0000-0000-0000737B0000}"/>
    <cellStyle name="Normal 4 3 4 2 2 2 4 2" xfId="27111" xr:uid="{00000000-0005-0000-0000-0000747B0000}"/>
    <cellStyle name="Normal 4 3 4 2 2 2 5" xfId="18965" xr:uid="{00000000-0005-0000-0000-0000757B0000}"/>
    <cellStyle name="Normal 4 3 4 2 2 3" xfId="3925" xr:uid="{00000000-0005-0000-0000-0000767B0000}"/>
    <cellStyle name="Normal 4 3 4 2 2 3 2" xfId="12071" xr:uid="{00000000-0005-0000-0000-0000777B0000}"/>
    <cellStyle name="Normal 4 3 4 2 2 3 2 2" xfId="28367" xr:uid="{00000000-0005-0000-0000-0000787B0000}"/>
    <cellStyle name="Normal 4 3 4 2 2 3 3" xfId="20221" xr:uid="{00000000-0005-0000-0000-0000797B0000}"/>
    <cellStyle name="Normal 4 3 4 2 2 4" xfId="6558" xr:uid="{00000000-0005-0000-0000-00007A7B0000}"/>
    <cellStyle name="Normal 4 3 4 2 2 4 2" xfId="14704" xr:uid="{00000000-0005-0000-0000-00007B7B0000}"/>
    <cellStyle name="Normal 4 3 4 2 2 4 2 2" xfId="31000" xr:uid="{00000000-0005-0000-0000-00007C7B0000}"/>
    <cellStyle name="Normal 4 3 4 2 2 4 3" xfId="22854" xr:uid="{00000000-0005-0000-0000-00007D7B0000}"/>
    <cellStyle name="Normal 4 3 4 2 2 5" xfId="9405" xr:uid="{00000000-0005-0000-0000-00007E7B0000}"/>
    <cellStyle name="Normal 4 3 4 2 2 5 2" xfId="25701" xr:uid="{00000000-0005-0000-0000-00007F7B0000}"/>
    <cellStyle name="Normal 4 3 4 2 2 6" xfId="17555" xr:uid="{00000000-0005-0000-0000-0000807B0000}"/>
    <cellStyle name="Normal 4 3 4 2 3" xfId="1964" xr:uid="{00000000-0005-0000-0000-0000817B0000}"/>
    <cellStyle name="Normal 4 3 4 2 3 2" xfId="4534" xr:uid="{00000000-0005-0000-0000-0000827B0000}"/>
    <cellStyle name="Normal 4 3 4 2 3 2 2" xfId="12680" xr:uid="{00000000-0005-0000-0000-0000837B0000}"/>
    <cellStyle name="Normal 4 3 4 2 3 2 2 2" xfId="28976" xr:uid="{00000000-0005-0000-0000-0000847B0000}"/>
    <cellStyle name="Normal 4 3 4 2 3 2 3" xfId="20830" xr:uid="{00000000-0005-0000-0000-0000857B0000}"/>
    <cellStyle name="Normal 4 3 4 2 3 3" xfId="7263" xr:uid="{00000000-0005-0000-0000-0000867B0000}"/>
    <cellStyle name="Normal 4 3 4 2 3 3 2" xfId="15409" xr:uid="{00000000-0005-0000-0000-0000877B0000}"/>
    <cellStyle name="Normal 4 3 4 2 3 3 2 2" xfId="31705" xr:uid="{00000000-0005-0000-0000-0000887B0000}"/>
    <cellStyle name="Normal 4 3 4 2 3 3 3" xfId="23559" xr:uid="{00000000-0005-0000-0000-0000897B0000}"/>
    <cellStyle name="Normal 4 3 4 2 3 4" xfId="10110" xr:uid="{00000000-0005-0000-0000-00008A7B0000}"/>
    <cellStyle name="Normal 4 3 4 2 3 4 2" xfId="26406" xr:uid="{00000000-0005-0000-0000-00008B7B0000}"/>
    <cellStyle name="Normal 4 3 4 2 3 5" xfId="18260" xr:uid="{00000000-0005-0000-0000-00008C7B0000}"/>
    <cellStyle name="Normal 4 3 4 2 4" xfId="3316" xr:uid="{00000000-0005-0000-0000-00008D7B0000}"/>
    <cellStyle name="Normal 4 3 4 2 4 2" xfId="11462" xr:uid="{00000000-0005-0000-0000-00008E7B0000}"/>
    <cellStyle name="Normal 4 3 4 2 4 2 2" xfId="27758" xr:uid="{00000000-0005-0000-0000-00008F7B0000}"/>
    <cellStyle name="Normal 4 3 4 2 4 3" xfId="19612" xr:uid="{00000000-0005-0000-0000-0000907B0000}"/>
    <cellStyle name="Normal 4 3 4 2 5" xfId="5853" xr:uid="{00000000-0005-0000-0000-0000917B0000}"/>
    <cellStyle name="Normal 4 3 4 2 5 2" xfId="13999" xr:uid="{00000000-0005-0000-0000-0000927B0000}"/>
    <cellStyle name="Normal 4 3 4 2 5 2 2" xfId="30295" xr:uid="{00000000-0005-0000-0000-0000937B0000}"/>
    <cellStyle name="Normal 4 3 4 2 5 3" xfId="22149" xr:uid="{00000000-0005-0000-0000-0000947B0000}"/>
    <cellStyle name="Normal 4 3 4 2 6" xfId="8700" xr:uid="{00000000-0005-0000-0000-0000957B0000}"/>
    <cellStyle name="Normal 4 3 4 2 6 2" xfId="24996" xr:uid="{00000000-0005-0000-0000-0000967B0000}"/>
    <cellStyle name="Normal 4 3 4 2 7" xfId="16850" xr:uid="{00000000-0005-0000-0000-0000977B0000}"/>
    <cellStyle name="Normal 4 3 4 3" xfId="915" xr:uid="{00000000-0005-0000-0000-0000987B0000}"/>
    <cellStyle name="Normal 4 3 4 3 2" xfId="2325" xr:uid="{00000000-0005-0000-0000-0000997B0000}"/>
    <cellStyle name="Normal 4 3 4 3 2 2" xfId="4847" xr:uid="{00000000-0005-0000-0000-00009A7B0000}"/>
    <cellStyle name="Normal 4 3 4 3 2 2 2" xfId="12993" xr:uid="{00000000-0005-0000-0000-00009B7B0000}"/>
    <cellStyle name="Normal 4 3 4 3 2 2 2 2" xfId="29289" xr:uid="{00000000-0005-0000-0000-00009C7B0000}"/>
    <cellStyle name="Normal 4 3 4 3 2 2 3" xfId="21143" xr:uid="{00000000-0005-0000-0000-00009D7B0000}"/>
    <cellStyle name="Normal 4 3 4 3 2 3" xfId="7624" xr:uid="{00000000-0005-0000-0000-00009E7B0000}"/>
    <cellStyle name="Normal 4 3 4 3 2 3 2" xfId="15770" xr:uid="{00000000-0005-0000-0000-00009F7B0000}"/>
    <cellStyle name="Normal 4 3 4 3 2 3 2 2" xfId="32066" xr:uid="{00000000-0005-0000-0000-0000A07B0000}"/>
    <cellStyle name="Normal 4 3 4 3 2 3 3" xfId="23920" xr:uid="{00000000-0005-0000-0000-0000A17B0000}"/>
    <cellStyle name="Normal 4 3 4 3 2 4" xfId="10471" xr:uid="{00000000-0005-0000-0000-0000A27B0000}"/>
    <cellStyle name="Normal 4 3 4 3 2 4 2" xfId="26767" xr:uid="{00000000-0005-0000-0000-0000A37B0000}"/>
    <cellStyle name="Normal 4 3 4 3 2 5" xfId="18621" xr:uid="{00000000-0005-0000-0000-0000A47B0000}"/>
    <cellStyle name="Normal 4 3 4 3 3" xfId="3629" xr:uid="{00000000-0005-0000-0000-0000A57B0000}"/>
    <cellStyle name="Normal 4 3 4 3 3 2" xfId="11775" xr:uid="{00000000-0005-0000-0000-0000A67B0000}"/>
    <cellStyle name="Normal 4 3 4 3 3 2 2" xfId="28071" xr:uid="{00000000-0005-0000-0000-0000A77B0000}"/>
    <cellStyle name="Normal 4 3 4 3 3 3" xfId="19925" xr:uid="{00000000-0005-0000-0000-0000A87B0000}"/>
    <cellStyle name="Normal 4 3 4 3 4" xfId="6214" xr:uid="{00000000-0005-0000-0000-0000A97B0000}"/>
    <cellStyle name="Normal 4 3 4 3 4 2" xfId="14360" xr:uid="{00000000-0005-0000-0000-0000AA7B0000}"/>
    <cellStyle name="Normal 4 3 4 3 4 2 2" xfId="30656" xr:uid="{00000000-0005-0000-0000-0000AB7B0000}"/>
    <cellStyle name="Normal 4 3 4 3 4 3" xfId="22510" xr:uid="{00000000-0005-0000-0000-0000AC7B0000}"/>
    <cellStyle name="Normal 4 3 4 3 5" xfId="9061" xr:uid="{00000000-0005-0000-0000-0000AD7B0000}"/>
    <cellStyle name="Normal 4 3 4 3 5 2" xfId="25357" xr:uid="{00000000-0005-0000-0000-0000AE7B0000}"/>
    <cellStyle name="Normal 4 3 4 3 6" xfId="17211" xr:uid="{00000000-0005-0000-0000-0000AF7B0000}"/>
    <cellStyle name="Normal 4 3 4 4" xfId="1620" xr:uid="{00000000-0005-0000-0000-0000B07B0000}"/>
    <cellStyle name="Normal 4 3 4 4 2" xfId="4238" xr:uid="{00000000-0005-0000-0000-0000B17B0000}"/>
    <cellStyle name="Normal 4 3 4 4 2 2" xfId="12384" xr:uid="{00000000-0005-0000-0000-0000B27B0000}"/>
    <cellStyle name="Normal 4 3 4 4 2 2 2" xfId="28680" xr:uid="{00000000-0005-0000-0000-0000B37B0000}"/>
    <cellStyle name="Normal 4 3 4 4 2 3" xfId="20534" xr:uid="{00000000-0005-0000-0000-0000B47B0000}"/>
    <cellStyle name="Normal 4 3 4 4 3" xfId="6919" xr:uid="{00000000-0005-0000-0000-0000B57B0000}"/>
    <cellStyle name="Normal 4 3 4 4 3 2" xfId="15065" xr:uid="{00000000-0005-0000-0000-0000B67B0000}"/>
    <cellStyle name="Normal 4 3 4 4 3 2 2" xfId="31361" xr:uid="{00000000-0005-0000-0000-0000B77B0000}"/>
    <cellStyle name="Normal 4 3 4 4 3 3" xfId="23215" xr:uid="{00000000-0005-0000-0000-0000B87B0000}"/>
    <cellStyle name="Normal 4 3 4 4 4" xfId="9766" xr:uid="{00000000-0005-0000-0000-0000B97B0000}"/>
    <cellStyle name="Normal 4 3 4 4 4 2" xfId="26062" xr:uid="{00000000-0005-0000-0000-0000BA7B0000}"/>
    <cellStyle name="Normal 4 3 4 4 5" xfId="17916" xr:uid="{00000000-0005-0000-0000-0000BB7B0000}"/>
    <cellStyle name="Normal 4 3 4 5" xfId="3020" xr:uid="{00000000-0005-0000-0000-0000BC7B0000}"/>
    <cellStyle name="Normal 4 3 4 5 2" xfId="11166" xr:uid="{00000000-0005-0000-0000-0000BD7B0000}"/>
    <cellStyle name="Normal 4 3 4 5 2 2" xfId="27462" xr:uid="{00000000-0005-0000-0000-0000BE7B0000}"/>
    <cellStyle name="Normal 4 3 4 5 3" xfId="19316" xr:uid="{00000000-0005-0000-0000-0000BF7B0000}"/>
    <cellStyle name="Normal 4 3 4 6" xfId="5509" xr:uid="{00000000-0005-0000-0000-0000C07B0000}"/>
    <cellStyle name="Normal 4 3 4 6 2" xfId="13655" xr:uid="{00000000-0005-0000-0000-0000C17B0000}"/>
    <cellStyle name="Normal 4 3 4 6 2 2" xfId="29951" xr:uid="{00000000-0005-0000-0000-0000C27B0000}"/>
    <cellStyle name="Normal 4 3 4 6 3" xfId="21805" xr:uid="{00000000-0005-0000-0000-0000C37B0000}"/>
    <cellStyle name="Normal 4 3 4 7" xfId="8356" xr:uid="{00000000-0005-0000-0000-0000C47B0000}"/>
    <cellStyle name="Normal 4 3 4 7 2" xfId="24652" xr:uid="{00000000-0005-0000-0000-0000C57B0000}"/>
    <cellStyle name="Normal 4 3 4 8" xfId="16506" xr:uid="{00000000-0005-0000-0000-0000C67B0000}"/>
    <cellStyle name="Normal 4 3 5" xfId="288" xr:uid="{00000000-0005-0000-0000-0000C77B0000}"/>
    <cellStyle name="Normal 4 3 5 2" xfId="632" xr:uid="{00000000-0005-0000-0000-0000C87B0000}"/>
    <cellStyle name="Normal 4 3 5 2 2" xfId="1338" xr:uid="{00000000-0005-0000-0000-0000C97B0000}"/>
    <cellStyle name="Normal 4 3 5 2 2 2" xfId="2748" xr:uid="{00000000-0005-0000-0000-0000CA7B0000}"/>
    <cellStyle name="Normal 4 3 5 2 2 2 2" xfId="5217" xr:uid="{00000000-0005-0000-0000-0000CB7B0000}"/>
    <cellStyle name="Normal 4 3 5 2 2 2 2 2" xfId="13363" xr:uid="{00000000-0005-0000-0000-0000CC7B0000}"/>
    <cellStyle name="Normal 4 3 5 2 2 2 2 2 2" xfId="29659" xr:uid="{00000000-0005-0000-0000-0000CD7B0000}"/>
    <cellStyle name="Normal 4 3 5 2 2 2 2 3" xfId="21513" xr:uid="{00000000-0005-0000-0000-0000CE7B0000}"/>
    <cellStyle name="Normal 4 3 5 2 2 2 3" xfId="8047" xr:uid="{00000000-0005-0000-0000-0000CF7B0000}"/>
    <cellStyle name="Normal 4 3 5 2 2 2 3 2" xfId="16193" xr:uid="{00000000-0005-0000-0000-0000D07B0000}"/>
    <cellStyle name="Normal 4 3 5 2 2 2 3 2 2" xfId="32489" xr:uid="{00000000-0005-0000-0000-0000D17B0000}"/>
    <cellStyle name="Normal 4 3 5 2 2 2 3 3" xfId="24343" xr:uid="{00000000-0005-0000-0000-0000D27B0000}"/>
    <cellStyle name="Normal 4 3 5 2 2 2 4" xfId="10894" xr:uid="{00000000-0005-0000-0000-0000D37B0000}"/>
    <cellStyle name="Normal 4 3 5 2 2 2 4 2" xfId="27190" xr:uid="{00000000-0005-0000-0000-0000D47B0000}"/>
    <cellStyle name="Normal 4 3 5 2 2 2 5" xfId="19044" xr:uid="{00000000-0005-0000-0000-0000D57B0000}"/>
    <cellStyle name="Normal 4 3 5 2 2 3" xfId="3999" xr:uid="{00000000-0005-0000-0000-0000D67B0000}"/>
    <cellStyle name="Normal 4 3 5 2 2 3 2" xfId="12145" xr:uid="{00000000-0005-0000-0000-0000D77B0000}"/>
    <cellStyle name="Normal 4 3 5 2 2 3 2 2" xfId="28441" xr:uid="{00000000-0005-0000-0000-0000D87B0000}"/>
    <cellStyle name="Normal 4 3 5 2 2 3 3" xfId="20295" xr:uid="{00000000-0005-0000-0000-0000D97B0000}"/>
    <cellStyle name="Normal 4 3 5 2 2 4" xfId="6637" xr:uid="{00000000-0005-0000-0000-0000DA7B0000}"/>
    <cellStyle name="Normal 4 3 5 2 2 4 2" xfId="14783" xr:uid="{00000000-0005-0000-0000-0000DB7B0000}"/>
    <cellStyle name="Normal 4 3 5 2 2 4 2 2" xfId="31079" xr:uid="{00000000-0005-0000-0000-0000DC7B0000}"/>
    <cellStyle name="Normal 4 3 5 2 2 4 3" xfId="22933" xr:uid="{00000000-0005-0000-0000-0000DD7B0000}"/>
    <cellStyle name="Normal 4 3 5 2 2 5" xfId="9484" xr:uid="{00000000-0005-0000-0000-0000DE7B0000}"/>
    <cellStyle name="Normal 4 3 5 2 2 5 2" xfId="25780" xr:uid="{00000000-0005-0000-0000-0000DF7B0000}"/>
    <cellStyle name="Normal 4 3 5 2 2 6" xfId="17634" xr:uid="{00000000-0005-0000-0000-0000E07B0000}"/>
    <cellStyle name="Normal 4 3 5 2 3" xfId="2043" xr:uid="{00000000-0005-0000-0000-0000E17B0000}"/>
    <cellStyle name="Normal 4 3 5 2 3 2" xfId="4608" xr:uid="{00000000-0005-0000-0000-0000E27B0000}"/>
    <cellStyle name="Normal 4 3 5 2 3 2 2" xfId="12754" xr:uid="{00000000-0005-0000-0000-0000E37B0000}"/>
    <cellStyle name="Normal 4 3 5 2 3 2 2 2" xfId="29050" xr:uid="{00000000-0005-0000-0000-0000E47B0000}"/>
    <cellStyle name="Normal 4 3 5 2 3 2 3" xfId="20904" xr:uid="{00000000-0005-0000-0000-0000E57B0000}"/>
    <cellStyle name="Normal 4 3 5 2 3 3" xfId="7342" xr:uid="{00000000-0005-0000-0000-0000E67B0000}"/>
    <cellStyle name="Normal 4 3 5 2 3 3 2" xfId="15488" xr:uid="{00000000-0005-0000-0000-0000E77B0000}"/>
    <cellStyle name="Normal 4 3 5 2 3 3 2 2" xfId="31784" xr:uid="{00000000-0005-0000-0000-0000E87B0000}"/>
    <cellStyle name="Normal 4 3 5 2 3 3 3" xfId="23638" xr:uid="{00000000-0005-0000-0000-0000E97B0000}"/>
    <cellStyle name="Normal 4 3 5 2 3 4" xfId="10189" xr:uid="{00000000-0005-0000-0000-0000EA7B0000}"/>
    <cellStyle name="Normal 4 3 5 2 3 4 2" xfId="26485" xr:uid="{00000000-0005-0000-0000-0000EB7B0000}"/>
    <cellStyle name="Normal 4 3 5 2 3 5" xfId="18339" xr:uid="{00000000-0005-0000-0000-0000EC7B0000}"/>
    <cellStyle name="Normal 4 3 5 2 4" xfId="3390" xr:uid="{00000000-0005-0000-0000-0000ED7B0000}"/>
    <cellStyle name="Normal 4 3 5 2 4 2" xfId="11536" xr:uid="{00000000-0005-0000-0000-0000EE7B0000}"/>
    <cellStyle name="Normal 4 3 5 2 4 2 2" xfId="27832" xr:uid="{00000000-0005-0000-0000-0000EF7B0000}"/>
    <cellStyle name="Normal 4 3 5 2 4 3" xfId="19686" xr:uid="{00000000-0005-0000-0000-0000F07B0000}"/>
    <cellStyle name="Normal 4 3 5 2 5" xfId="5932" xr:uid="{00000000-0005-0000-0000-0000F17B0000}"/>
    <cellStyle name="Normal 4 3 5 2 5 2" xfId="14078" xr:uid="{00000000-0005-0000-0000-0000F27B0000}"/>
    <cellStyle name="Normal 4 3 5 2 5 2 2" xfId="30374" xr:uid="{00000000-0005-0000-0000-0000F37B0000}"/>
    <cellStyle name="Normal 4 3 5 2 5 3" xfId="22228" xr:uid="{00000000-0005-0000-0000-0000F47B0000}"/>
    <cellStyle name="Normal 4 3 5 2 6" xfId="8779" xr:uid="{00000000-0005-0000-0000-0000F57B0000}"/>
    <cellStyle name="Normal 4 3 5 2 6 2" xfId="25075" xr:uid="{00000000-0005-0000-0000-0000F67B0000}"/>
    <cellStyle name="Normal 4 3 5 2 7" xfId="16929" xr:uid="{00000000-0005-0000-0000-0000F77B0000}"/>
    <cellStyle name="Normal 4 3 5 3" xfId="994" xr:uid="{00000000-0005-0000-0000-0000F87B0000}"/>
    <cellStyle name="Normal 4 3 5 3 2" xfId="2404" xr:uid="{00000000-0005-0000-0000-0000F97B0000}"/>
    <cellStyle name="Normal 4 3 5 3 2 2" xfId="4921" xr:uid="{00000000-0005-0000-0000-0000FA7B0000}"/>
    <cellStyle name="Normal 4 3 5 3 2 2 2" xfId="13067" xr:uid="{00000000-0005-0000-0000-0000FB7B0000}"/>
    <cellStyle name="Normal 4 3 5 3 2 2 2 2" xfId="29363" xr:uid="{00000000-0005-0000-0000-0000FC7B0000}"/>
    <cellStyle name="Normal 4 3 5 3 2 2 3" xfId="21217" xr:uid="{00000000-0005-0000-0000-0000FD7B0000}"/>
    <cellStyle name="Normal 4 3 5 3 2 3" xfId="7703" xr:uid="{00000000-0005-0000-0000-0000FE7B0000}"/>
    <cellStyle name="Normal 4 3 5 3 2 3 2" xfId="15849" xr:uid="{00000000-0005-0000-0000-0000FF7B0000}"/>
    <cellStyle name="Normal 4 3 5 3 2 3 2 2" xfId="32145" xr:uid="{00000000-0005-0000-0000-0000007C0000}"/>
    <cellStyle name="Normal 4 3 5 3 2 3 3" xfId="23999" xr:uid="{00000000-0005-0000-0000-0000017C0000}"/>
    <cellStyle name="Normal 4 3 5 3 2 4" xfId="10550" xr:uid="{00000000-0005-0000-0000-0000027C0000}"/>
    <cellStyle name="Normal 4 3 5 3 2 4 2" xfId="26846" xr:uid="{00000000-0005-0000-0000-0000037C0000}"/>
    <cellStyle name="Normal 4 3 5 3 2 5" xfId="18700" xr:uid="{00000000-0005-0000-0000-0000047C0000}"/>
    <cellStyle name="Normal 4 3 5 3 3" xfId="3703" xr:uid="{00000000-0005-0000-0000-0000057C0000}"/>
    <cellStyle name="Normal 4 3 5 3 3 2" xfId="11849" xr:uid="{00000000-0005-0000-0000-0000067C0000}"/>
    <cellStyle name="Normal 4 3 5 3 3 2 2" xfId="28145" xr:uid="{00000000-0005-0000-0000-0000077C0000}"/>
    <cellStyle name="Normal 4 3 5 3 3 3" xfId="19999" xr:uid="{00000000-0005-0000-0000-0000087C0000}"/>
    <cellStyle name="Normal 4 3 5 3 4" xfId="6293" xr:uid="{00000000-0005-0000-0000-0000097C0000}"/>
    <cellStyle name="Normal 4 3 5 3 4 2" xfId="14439" xr:uid="{00000000-0005-0000-0000-00000A7C0000}"/>
    <cellStyle name="Normal 4 3 5 3 4 2 2" xfId="30735" xr:uid="{00000000-0005-0000-0000-00000B7C0000}"/>
    <cellStyle name="Normal 4 3 5 3 4 3" xfId="22589" xr:uid="{00000000-0005-0000-0000-00000C7C0000}"/>
    <cellStyle name="Normal 4 3 5 3 5" xfId="9140" xr:uid="{00000000-0005-0000-0000-00000D7C0000}"/>
    <cellStyle name="Normal 4 3 5 3 5 2" xfId="25436" xr:uid="{00000000-0005-0000-0000-00000E7C0000}"/>
    <cellStyle name="Normal 4 3 5 3 6" xfId="17290" xr:uid="{00000000-0005-0000-0000-00000F7C0000}"/>
    <cellStyle name="Normal 4 3 5 4" xfId="1699" xr:uid="{00000000-0005-0000-0000-0000107C0000}"/>
    <cellStyle name="Normal 4 3 5 4 2" xfId="4312" xr:uid="{00000000-0005-0000-0000-0000117C0000}"/>
    <cellStyle name="Normal 4 3 5 4 2 2" xfId="12458" xr:uid="{00000000-0005-0000-0000-0000127C0000}"/>
    <cellStyle name="Normal 4 3 5 4 2 2 2" xfId="28754" xr:uid="{00000000-0005-0000-0000-0000137C0000}"/>
    <cellStyle name="Normal 4 3 5 4 2 3" xfId="20608" xr:uid="{00000000-0005-0000-0000-0000147C0000}"/>
    <cellStyle name="Normal 4 3 5 4 3" xfId="6998" xr:uid="{00000000-0005-0000-0000-0000157C0000}"/>
    <cellStyle name="Normal 4 3 5 4 3 2" xfId="15144" xr:uid="{00000000-0005-0000-0000-0000167C0000}"/>
    <cellStyle name="Normal 4 3 5 4 3 2 2" xfId="31440" xr:uid="{00000000-0005-0000-0000-0000177C0000}"/>
    <cellStyle name="Normal 4 3 5 4 3 3" xfId="23294" xr:uid="{00000000-0005-0000-0000-0000187C0000}"/>
    <cellStyle name="Normal 4 3 5 4 4" xfId="9845" xr:uid="{00000000-0005-0000-0000-0000197C0000}"/>
    <cellStyle name="Normal 4 3 5 4 4 2" xfId="26141" xr:uid="{00000000-0005-0000-0000-00001A7C0000}"/>
    <cellStyle name="Normal 4 3 5 4 5" xfId="17995" xr:uid="{00000000-0005-0000-0000-00001B7C0000}"/>
    <cellStyle name="Normal 4 3 5 5" xfId="3094" xr:uid="{00000000-0005-0000-0000-00001C7C0000}"/>
    <cellStyle name="Normal 4 3 5 5 2" xfId="11240" xr:uid="{00000000-0005-0000-0000-00001D7C0000}"/>
    <cellStyle name="Normal 4 3 5 5 2 2" xfId="27536" xr:uid="{00000000-0005-0000-0000-00001E7C0000}"/>
    <cellStyle name="Normal 4 3 5 5 3" xfId="19390" xr:uid="{00000000-0005-0000-0000-00001F7C0000}"/>
    <cellStyle name="Normal 4 3 5 6" xfId="5588" xr:uid="{00000000-0005-0000-0000-0000207C0000}"/>
    <cellStyle name="Normal 4 3 5 6 2" xfId="13734" xr:uid="{00000000-0005-0000-0000-0000217C0000}"/>
    <cellStyle name="Normal 4 3 5 6 2 2" xfId="30030" xr:uid="{00000000-0005-0000-0000-0000227C0000}"/>
    <cellStyle name="Normal 4 3 5 6 3" xfId="21884" xr:uid="{00000000-0005-0000-0000-0000237C0000}"/>
    <cellStyle name="Normal 4 3 5 7" xfId="8435" xr:uid="{00000000-0005-0000-0000-0000247C0000}"/>
    <cellStyle name="Normal 4 3 5 7 2" xfId="24731" xr:uid="{00000000-0005-0000-0000-0000257C0000}"/>
    <cellStyle name="Normal 4 3 5 8" xfId="16585" xr:uid="{00000000-0005-0000-0000-0000267C0000}"/>
    <cellStyle name="Normal 4 3 6" xfId="378" xr:uid="{00000000-0005-0000-0000-0000277C0000}"/>
    <cellStyle name="Normal 4 3 6 2" xfId="1084" xr:uid="{00000000-0005-0000-0000-0000287C0000}"/>
    <cellStyle name="Normal 4 3 6 2 2" xfId="2494" xr:uid="{00000000-0005-0000-0000-0000297C0000}"/>
    <cellStyle name="Normal 4 3 6 2 2 2" xfId="4995" xr:uid="{00000000-0005-0000-0000-00002A7C0000}"/>
    <cellStyle name="Normal 4 3 6 2 2 2 2" xfId="13141" xr:uid="{00000000-0005-0000-0000-00002B7C0000}"/>
    <cellStyle name="Normal 4 3 6 2 2 2 2 2" xfId="29437" xr:uid="{00000000-0005-0000-0000-00002C7C0000}"/>
    <cellStyle name="Normal 4 3 6 2 2 2 3" xfId="21291" xr:uid="{00000000-0005-0000-0000-00002D7C0000}"/>
    <cellStyle name="Normal 4 3 6 2 2 3" xfId="7793" xr:uid="{00000000-0005-0000-0000-00002E7C0000}"/>
    <cellStyle name="Normal 4 3 6 2 2 3 2" xfId="15939" xr:uid="{00000000-0005-0000-0000-00002F7C0000}"/>
    <cellStyle name="Normal 4 3 6 2 2 3 2 2" xfId="32235" xr:uid="{00000000-0005-0000-0000-0000307C0000}"/>
    <cellStyle name="Normal 4 3 6 2 2 3 3" xfId="24089" xr:uid="{00000000-0005-0000-0000-0000317C0000}"/>
    <cellStyle name="Normal 4 3 6 2 2 4" xfId="10640" xr:uid="{00000000-0005-0000-0000-0000327C0000}"/>
    <cellStyle name="Normal 4 3 6 2 2 4 2" xfId="26936" xr:uid="{00000000-0005-0000-0000-0000337C0000}"/>
    <cellStyle name="Normal 4 3 6 2 2 5" xfId="18790" xr:uid="{00000000-0005-0000-0000-0000347C0000}"/>
    <cellStyle name="Normal 4 3 6 2 3" xfId="3777" xr:uid="{00000000-0005-0000-0000-0000357C0000}"/>
    <cellStyle name="Normal 4 3 6 2 3 2" xfId="11923" xr:uid="{00000000-0005-0000-0000-0000367C0000}"/>
    <cellStyle name="Normal 4 3 6 2 3 2 2" xfId="28219" xr:uid="{00000000-0005-0000-0000-0000377C0000}"/>
    <cellStyle name="Normal 4 3 6 2 3 3" xfId="20073" xr:uid="{00000000-0005-0000-0000-0000387C0000}"/>
    <cellStyle name="Normal 4 3 6 2 4" xfId="6383" xr:uid="{00000000-0005-0000-0000-0000397C0000}"/>
    <cellStyle name="Normal 4 3 6 2 4 2" xfId="14529" xr:uid="{00000000-0005-0000-0000-00003A7C0000}"/>
    <cellStyle name="Normal 4 3 6 2 4 2 2" xfId="30825" xr:uid="{00000000-0005-0000-0000-00003B7C0000}"/>
    <cellStyle name="Normal 4 3 6 2 4 3" xfId="22679" xr:uid="{00000000-0005-0000-0000-00003C7C0000}"/>
    <cellStyle name="Normal 4 3 6 2 5" xfId="9230" xr:uid="{00000000-0005-0000-0000-00003D7C0000}"/>
    <cellStyle name="Normal 4 3 6 2 5 2" xfId="25526" xr:uid="{00000000-0005-0000-0000-00003E7C0000}"/>
    <cellStyle name="Normal 4 3 6 2 6" xfId="17380" xr:uid="{00000000-0005-0000-0000-00003F7C0000}"/>
    <cellStyle name="Normal 4 3 6 3" xfId="1789" xr:uid="{00000000-0005-0000-0000-0000407C0000}"/>
    <cellStyle name="Normal 4 3 6 3 2" xfId="4386" xr:uid="{00000000-0005-0000-0000-0000417C0000}"/>
    <cellStyle name="Normal 4 3 6 3 2 2" xfId="12532" xr:uid="{00000000-0005-0000-0000-0000427C0000}"/>
    <cellStyle name="Normal 4 3 6 3 2 2 2" xfId="28828" xr:uid="{00000000-0005-0000-0000-0000437C0000}"/>
    <cellStyle name="Normal 4 3 6 3 2 3" xfId="20682" xr:uid="{00000000-0005-0000-0000-0000447C0000}"/>
    <cellStyle name="Normal 4 3 6 3 3" xfId="7088" xr:uid="{00000000-0005-0000-0000-0000457C0000}"/>
    <cellStyle name="Normal 4 3 6 3 3 2" xfId="15234" xr:uid="{00000000-0005-0000-0000-0000467C0000}"/>
    <cellStyle name="Normal 4 3 6 3 3 2 2" xfId="31530" xr:uid="{00000000-0005-0000-0000-0000477C0000}"/>
    <cellStyle name="Normal 4 3 6 3 3 3" xfId="23384" xr:uid="{00000000-0005-0000-0000-0000487C0000}"/>
    <cellStyle name="Normal 4 3 6 3 4" xfId="9935" xr:uid="{00000000-0005-0000-0000-0000497C0000}"/>
    <cellStyle name="Normal 4 3 6 3 4 2" xfId="26231" xr:uid="{00000000-0005-0000-0000-00004A7C0000}"/>
    <cellStyle name="Normal 4 3 6 3 5" xfId="18085" xr:uid="{00000000-0005-0000-0000-00004B7C0000}"/>
    <cellStyle name="Normal 4 3 6 4" xfId="3168" xr:uid="{00000000-0005-0000-0000-00004C7C0000}"/>
    <cellStyle name="Normal 4 3 6 4 2" xfId="11314" xr:uid="{00000000-0005-0000-0000-00004D7C0000}"/>
    <cellStyle name="Normal 4 3 6 4 2 2" xfId="27610" xr:uid="{00000000-0005-0000-0000-00004E7C0000}"/>
    <cellStyle name="Normal 4 3 6 4 3" xfId="19464" xr:uid="{00000000-0005-0000-0000-00004F7C0000}"/>
    <cellStyle name="Normal 4 3 6 5" xfId="5678" xr:uid="{00000000-0005-0000-0000-0000507C0000}"/>
    <cellStyle name="Normal 4 3 6 5 2" xfId="13824" xr:uid="{00000000-0005-0000-0000-0000517C0000}"/>
    <cellStyle name="Normal 4 3 6 5 2 2" xfId="30120" xr:uid="{00000000-0005-0000-0000-0000527C0000}"/>
    <cellStyle name="Normal 4 3 6 5 3" xfId="21974" xr:uid="{00000000-0005-0000-0000-0000537C0000}"/>
    <cellStyle name="Normal 4 3 6 6" xfId="8525" xr:uid="{00000000-0005-0000-0000-0000547C0000}"/>
    <cellStyle name="Normal 4 3 6 6 2" xfId="24821" xr:uid="{00000000-0005-0000-0000-0000557C0000}"/>
    <cellStyle name="Normal 4 3 6 7" xfId="16675" xr:uid="{00000000-0005-0000-0000-0000567C0000}"/>
    <cellStyle name="Normal 4 3 7" xfId="740" xr:uid="{00000000-0005-0000-0000-0000577C0000}"/>
    <cellStyle name="Normal 4 3 7 2" xfId="2150" xr:uid="{00000000-0005-0000-0000-0000587C0000}"/>
    <cellStyle name="Normal 4 3 7 2 2" xfId="4699" xr:uid="{00000000-0005-0000-0000-0000597C0000}"/>
    <cellStyle name="Normal 4 3 7 2 2 2" xfId="12845" xr:uid="{00000000-0005-0000-0000-00005A7C0000}"/>
    <cellStyle name="Normal 4 3 7 2 2 2 2" xfId="29141" xr:uid="{00000000-0005-0000-0000-00005B7C0000}"/>
    <cellStyle name="Normal 4 3 7 2 2 3" xfId="20995" xr:uid="{00000000-0005-0000-0000-00005C7C0000}"/>
    <cellStyle name="Normal 4 3 7 2 3" xfId="7449" xr:uid="{00000000-0005-0000-0000-00005D7C0000}"/>
    <cellStyle name="Normal 4 3 7 2 3 2" xfId="15595" xr:uid="{00000000-0005-0000-0000-00005E7C0000}"/>
    <cellStyle name="Normal 4 3 7 2 3 2 2" xfId="31891" xr:uid="{00000000-0005-0000-0000-00005F7C0000}"/>
    <cellStyle name="Normal 4 3 7 2 3 3" xfId="23745" xr:uid="{00000000-0005-0000-0000-0000607C0000}"/>
    <cellStyle name="Normal 4 3 7 2 4" xfId="10296" xr:uid="{00000000-0005-0000-0000-0000617C0000}"/>
    <cellStyle name="Normal 4 3 7 2 4 2" xfId="26592" xr:uid="{00000000-0005-0000-0000-0000627C0000}"/>
    <cellStyle name="Normal 4 3 7 2 5" xfId="18446" xr:uid="{00000000-0005-0000-0000-0000637C0000}"/>
    <cellStyle name="Normal 4 3 7 3" xfId="3481" xr:uid="{00000000-0005-0000-0000-0000647C0000}"/>
    <cellStyle name="Normal 4 3 7 3 2" xfId="11627" xr:uid="{00000000-0005-0000-0000-0000657C0000}"/>
    <cellStyle name="Normal 4 3 7 3 2 2" xfId="27923" xr:uid="{00000000-0005-0000-0000-0000667C0000}"/>
    <cellStyle name="Normal 4 3 7 3 3" xfId="19777" xr:uid="{00000000-0005-0000-0000-0000677C0000}"/>
    <cellStyle name="Normal 4 3 7 4" xfId="6039" xr:uid="{00000000-0005-0000-0000-0000687C0000}"/>
    <cellStyle name="Normal 4 3 7 4 2" xfId="14185" xr:uid="{00000000-0005-0000-0000-0000697C0000}"/>
    <cellStyle name="Normal 4 3 7 4 2 2" xfId="30481" xr:uid="{00000000-0005-0000-0000-00006A7C0000}"/>
    <cellStyle name="Normal 4 3 7 4 3" xfId="22335" xr:uid="{00000000-0005-0000-0000-00006B7C0000}"/>
    <cellStyle name="Normal 4 3 7 5" xfId="8886" xr:uid="{00000000-0005-0000-0000-00006C7C0000}"/>
    <cellStyle name="Normal 4 3 7 5 2" xfId="25182" xr:uid="{00000000-0005-0000-0000-00006D7C0000}"/>
    <cellStyle name="Normal 4 3 7 6" xfId="17036" xr:uid="{00000000-0005-0000-0000-00006E7C0000}"/>
    <cellStyle name="Normal 4 3 8" xfId="1445" xr:uid="{00000000-0005-0000-0000-00006F7C0000}"/>
    <cellStyle name="Normal 4 3 8 2" xfId="4090" xr:uid="{00000000-0005-0000-0000-0000707C0000}"/>
    <cellStyle name="Normal 4 3 8 2 2" xfId="12236" xr:uid="{00000000-0005-0000-0000-0000717C0000}"/>
    <cellStyle name="Normal 4 3 8 2 2 2" xfId="28532" xr:uid="{00000000-0005-0000-0000-0000727C0000}"/>
    <cellStyle name="Normal 4 3 8 2 3" xfId="20386" xr:uid="{00000000-0005-0000-0000-0000737C0000}"/>
    <cellStyle name="Normal 4 3 8 3" xfId="6744" xr:uid="{00000000-0005-0000-0000-0000747C0000}"/>
    <cellStyle name="Normal 4 3 8 3 2" xfId="14890" xr:uid="{00000000-0005-0000-0000-0000757C0000}"/>
    <cellStyle name="Normal 4 3 8 3 2 2" xfId="31186" xr:uid="{00000000-0005-0000-0000-0000767C0000}"/>
    <cellStyle name="Normal 4 3 8 3 3" xfId="23040" xr:uid="{00000000-0005-0000-0000-0000777C0000}"/>
    <cellStyle name="Normal 4 3 8 4" xfId="9591" xr:uid="{00000000-0005-0000-0000-0000787C0000}"/>
    <cellStyle name="Normal 4 3 8 4 2" xfId="25887" xr:uid="{00000000-0005-0000-0000-0000797C0000}"/>
    <cellStyle name="Normal 4 3 8 5" xfId="17741" xr:uid="{00000000-0005-0000-0000-00007A7C0000}"/>
    <cellStyle name="Normal 4 3 9" xfId="2872" xr:uid="{00000000-0005-0000-0000-00007B7C0000}"/>
    <cellStyle name="Normal 4 3 9 2" xfId="11018" xr:uid="{00000000-0005-0000-0000-00007C7C0000}"/>
    <cellStyle name="Normal 4 3 9 2 2" xfId="27314" xr:uid="{00000000-0005-0000-0000-00007D7C0000}"/>
    <cellStyle name="Normal 4 3 9 3" xfId="19168" xr:uid="{00000000-0005-0000-0000-00007E7C0000}"/>
    <cellStyle name="Normal 4 4" xfId="56" xr:uid="{00000000-0005-0000-0000-00007F7C0000}"/>
    <cellStyle name="Normal 4 4 10" xfId="8203" xr:uid="{00000000-0005-0000-0000-0000807C0000}"/>
    <cellStyle name="Normal 4 4 10 2" xfId="24499" xr:uid="{00000000-0005-0000-0000-0000817C0000}"/>
    <cellStyle name="Normal 4 4 11" xfId="16353" xr:uid="{00000000-0005-0000-0000-0000827C0000}"/>
    <cellStyle name="Normal 4 4 2" xfId="146" xr:uid="{00000000-0005-0000-0000-0000837C0000}"/>
    <cellStyle name="Normal 4 4 2 2" xfId="490" xr:uid="{00000000-0005-0000-0000-0000847C0000}"/>
    <cellStyle name="Normal 4 4 2 2 2" xfId="1196" xr:uid="{00000000-0005-0000-0000-0000857C0000}"/>
    <cellStyle name="Normal 4 4 2 2 2 2" xfId="2606" xr:uid="{00000000-0005-0000-0000-0000867C0000}"/>
    <cellStyle name="Normal 4 4 2 2 2 2 2" xfId="5087" xr:uid="{00000000-0005-0000-0000-0000877C0000}"/>
    <cellStyle name="Normal 4 4 2 2 2 2 2 2" xfId="13233" xr:uid="{00000000-0005-0000-0000-0000887C0000}"/>
    <cellStyle name="Normal 4 4 2 2 2 2 2 2 2" xfId="29529" xr:uid="{00000000-0005-0000-0000-0000897C0000}"/>
    <cellStyle name="Normal 4 4 2 2 2 2 2 3" xfId="21383" xr:uid="{00000000-0005-0000-0000-00008A7C0000}"/>
    <cellStyle name="Normal 4 4 2 2 2 2 3" xfId="7905" xr:uid="{00000000-0005-0000-0000-00008B7C0000}"/>
    <cellStyle name="Normal 4 4 2 2 2 2 3 2" xfId="16051" xr:uid="{00000000-0005-0000-0000-00008C7C0000}"/>
    <cellStyle name="Normal 4 4 2 2 2 2 3 2 2" xfId="32347" xr:uid="{00000000-0005-0000-0000-00008D7C0000}"/>
    <cellStyle name="Normal 4 4 2 2 2 2 3 3" xfId="24201" xr:uid="{00000000-0005-0000-0000-00008E7C0000}"/>
    <cellStyle name="Normal 4 4 2 2 2 2 4" xfId="10752" xr:uid="{00000000-0005-0000-0000-00008F7C0000}"/>
    <cellStyle name="Normal 4 4 2 2 2 2 4 2" xfId="27048" xr:uid="{00000000-0005-0000-0000-0000907C0000}"/>
    <cellStyle name="Normal 4 4 2 2 2 2 5" xfId="18902" xr:uid="{00000000-0005-0000-0000-0000917C0000}"/>
    <cellStyle name="Normal 4 4 2 2 2 3" xfId="3869" xr:uid="{00000000-0005-0000-0000-0000927C0000}"/>
    <cellStyle name="Normal 4 4 2 2 2 3 2" xfId="12015" xr:uid="{00000000-0005-0000-0000-0000937C0000}"/>
    <cellStyle name="Normal 4 4 2 2 2 3 2 2" xfId="28311" xr:uid="{00000000-0005-0000-0000-0000947C0000}"/>
    <cellStyle name="Normal 4 4 2 2 2 3 3" xfId="20165" xr:uid="{00000000-0005-0000-0000-0000957C0000}"/>
    <cellStyle name="Normal 4 4 2 2 2 4" xfId="6495" xr:uid="{00000000-0005-0000-0000-0000967C0000}"/>
    <cellStyle name="Normal 4 4 2 2 2 4 2" xfId="14641" xr:uid="{00000000-0005-0000-0000-0000977C0000}"/>
    <cellStyle name="Normal 4 4 2 2 2 4 2 2" xfId="30937" xr:uid="{00000000-0005-0000-0000-0000987C0000}"/>
    <cellStyle name="Normal 4 4 2 2 2 4 3" xfId="22791" xr:uid="{00000000-0005-0000-0000-0000997C0000}"/>
    <cellStyle name="Normal 4 4 2 2 2 5" xfId="9342" xr:uid="{00000000-0005-0000-0000-00009A7C0000}"/>
    <cellStyle name="Normal 4 4 2 2 2 5 2" xfId="25638" xr:uid="{00000000-0005-0000-0000-00009B7C0000}"/>
    <cellStyle name="Normal 4 4 2 2 2 6" xfId="17492" xr:uid="{00000000-0005-0000-0000-00009C7C0000}"/>
    <cellStyle name="Normal 4 4 2 2 3" xfId="1901" xr:uid="{00000000-0005-0000-0000-00009D7C0000}"/>
    <cellStyle name="Normal 4 4 2 2 3 2" xfId="4478" xr:uid="{00000000-0005-0000-0000-00009E7C0000}"/>
    <cellStyle name="Normal 4 4 2 2 3 2 2" xfId="12624" xr:uid="{00000000-0005-0000-0000-00009F7C0000}"/>
    <cellStyle name="Normal 4 4 2 2 3 2 2 2" xfId="28920" xr:uid="{00000000-0005-0000-0000-0000A07C0000}"/>
    <cellStyle name="Normal 4 4 2 2 3 2 3" xfId="20774" xr:uid="{00000000-0005-0000-0000-0000A17C0000}"/>
    <cellStyle name="Normal 4 4 2 2 3 3" xfId="7200" xr:uid="{00000000-0005-0000-0000-0000A27C0000}"/>
    <cellStyle name="Normal 4 4 2 2 3 3 2" xfId="15346" xr:uid="{00000000-0005-0000-0000-0000A37C0000}"/>
    <cellStyle name="Normal 4 4 2 2 3 3 2 2" xfId="31642" xr:uid="{00000000-0005-0000-0000-0000A47C0000}"/>
    <cellStyle name="Normal 4 4 2 2 3 3 3" xfId="23496" xr:uid="{00000000-0005-0000-0000-0000A57C0000}"/>
    <cellStyle name="Normal 4 4 2 2 3 4" xfId="10047" xr:uid="{00000000-0005-0000-0000-0000A67C0000}"/>
    <cellStyle name="Normal 4 4 2 2 3 4 2" xfId="26343" xr:uid="{00000000-0005-0000-0000-0000A77C0000}"/>
    <cellStyle name="Normal 4 4 2 2 3 5" xfId="18197" xr:uid="{00000000-0005-0000-0000-0000A87C0000}"/>
    <cellStyle name="Normal 4 4 2 2 4" xfId="3260" xr:uid="{00000000-0005-0000-0000-0000A97C0000}"/>
    <cellStyle name="Normal 4 4 2 2 4 2" xfId="11406" xr:uid="{00000000-0005-0000-0000-0000AA7C0000}"/>
    <cellStyle name="Normal 4 4 2 2 4 2 2" xfId="27702" xr:uid="{00000000-0005-0000-0000-0000AB7C0000}"/>
    <cellStyle name="Normal 4 4 2 2 4 3" xfId="19556" xr:uid="{00000000-0005-0000-0000-0000AC7C0000}"/>
    <cellStyle name="Normal 4 4 2 2 5" xfId="5790" xr:uid="{00000000-0005-0000-0000-0000AD7C0000}"/>
    <cellStyle name="Normal 4 4 2 2 5 2" xfId="13936" xr:uid="{00000000-0005-0000-0000-0000AE7C0000}"/>
    <cellStyle name="Normal 4 4 2 2 5 2 2" xfId="30232" xr:uid="{00000000-0005-0000-0000-0000AF7C0000}"/>
    <cellStyle name="Normal 4 4 2 2 5 3" xfId="22086" xr:uid="{00000000-0005-0000-0000-0000B07C0000}"/>
    <cellStyle name="Normal 4 4 2 2 6" xfId="8637" xr:uid="{00000000-0005-0000-0000-0000B17C0000}"/>
    <cellStyle name="Normal 4 4 2 2 6 2" xfId="24933" xr:uid="{00000000-0005-0000-0000-0000B27C0000}"/>
    <cellStyle name="Normal 4 4 2 2 7" xfId="16787" xr:uid="{00000000-0005-0000-0000-0000B37C0000}"/>
    <cellStyle name="Normal 4 4 2 3" xfId="852" xr:uid="{00000000-0005-0000-0000-0000B47C0000}"/>
    <cellStyle name="Normal 4 4 2 3 2" xfId="2262" xr:uid="{00000000-0005-0000-0000-0000B57C0000}"/>
    <cellStyle name="Normal 4 4 2 3 2 2" xfId="4791" xr:uid="{00000000-0005-0000-0000-0000B67C0000}"/>
    <cellStyle name="Normal 4 4 2 3 2 2 2" xfId="12937" xr:uid="{00000000-0005-0000-0000-0000B77C0000}"/>
    <cellStyle name="Normal 4 4 2 3 2 2 2 2" xfId="29233" xr:uid="{00000000-0005-0000-0000-0000B87C0000}"/>
    <cellStyle name="Normal 4 4 2 3 2 2 3" xfId="21087" xr:uid="{00000000-0005-0000-0000-0000B97C0000}"/>
    <cellStyle name="Normal 4 4 2 3 2 3" xfId="7561" xr:uid="{00000000-0005-0000-0000-0000BA7C0000}"/>
    <cellStyle name="Normal 4 4 2 3 2 3 2" xfId="15707" xr:uid="{00000000-0005-0000-0000-0000BB7C0000}"/>
    <cellStyle name="Normal 4 4 2 3 2 3 2 2" xfId="32003" xr:uid="{00000000-0005-0000-0000-0000BC7C0000}"/>
    <cellStyle name="Normal 4 4 2 3 2 3 3" xfId="23857" xr:uid="{00000000-0005-0000-0000-0000BD7C0000}"/>
    <cellStyle name="Normal 4 4 2 3 2 4" xfId="10408" xr:uid="{00000000-0005-0000-0000-0000BE7C0000}"/>
    <cellStyle name="Normal 4 4 2 3 2 4 2" xfId="26704" xr:uid="{00000000-0005-0000-0000-0000BF7C0000}"/>
    <cellStyle name="Normal 4 4 2 3 2 5" xfId="18558" xr:uid="{00000000-0005-0000-0000-0000C07C0000}"/>
    <cellStyle name="Normal 4 4 2 3 3" xfId="3573" xr:uid="{00000000-0005-0000-0000-0000C17C0000}"/>
    <cellStyle name="Normal 4 4 2 3 3 2" xfId="11719" xr:uid="{00000000-0005-0000-0000-0000C27C0000}"/>
    <cellStyle name="Normal 4 4 2 3 3 2 2" xfId="28015" xr:uid="{00000000-0005-0000-0000-0000C37C0000}"/>
    <cellStyle name="Normal 4 4 2 3 3 3" xfId="19869" xr:uid="{00000000-0005-0000-0000-0000C47C0000}"/>
    <cellStyle name="Normal 4 4 2 3 4" xfId="6151" xr:uid="{00000000-0005-0000-0000-0000C57C0000}"/>
    <cellStyle name="Normal 4 4 2 3 4 2" xfId="14297" xr:uid="{00000000-0005-0000-0000-0000C67C0000}"/>
    <cellStyle name="Normal 4 4 2 3 4 2 2" xfId="30593" xr:uid="{00000000-0005-0000-0000-0000C77C0000}"/>
    <cellStyle name="Normal 4 4 2 3 4 3" xfId="22447" xr:uid="{00000000-0005-0000-0000-0000C87C0000}"/>
    <cellStyle name="Normal 4 4 2 3 5" xfId="8998" xr:uid="{00000000-0005-0000-0000-0000C97C0000}"/>
    <cellStyle name="Normal 4 4 2 3 5 2" xfId="25294" xr:uid="{00000000-0005-0000-0000-0000CA7C0000}"/>
    <cellStyle name="Normal 4 4 2 3 6" xfId="17148" xr:uid="{00000000-0005-0000-0000-0000CB7C0000}"/>
    <cellStyle name="Normal 4 4 2 4" xfId="1557" xr:uid="{00000000-0005-0000-0000-0000CC7C0000}"/>
    <cellStyle name="Normal 4 4 2 4 2" xfId="4182" xr:uid="{00000000-0005-0000-0000-0000CD7C0000}"/>
    <cellStyle name="Normal 4 4 2 4 2 2" xfId="12328" xr:uid="{00000000-0005-0000-0000-0000CE7C0000}"/>
    <cellStyle name="Normal 4 4 2 4 2 2 2" xfId="28624" xr:uid="{00000000-0005-0000-0000-0000CF7C0000}"/>
    <cellStyle name="Normal 4 4 2 4 2 3" xfId="20478" xr:uid="{00000000-0005-0000-0000-0000D07C0000}"/>
    <cellStyle name="Normal 4 4 2 4 3" xfId="6856" xr:uid="{00000000-0005-0000-0000-0000D17C0000}"/>
    <cellStyle name="Normal 4 4 2 4 3 2" xfId="15002" xr:uid="{00000000-0005-0000-0000-0000D27C0000}"/>
    <cellStyle name="Normal 4 4 2 4 3 2 2" xfId="31298" xr:uid="{00000000-0005-0000-0000-0000D37C0000}"/>
    <cellStyle name="Normal 4 4 2 4 3 3" xfId="23152" xr:uid="{00000000-0005-0000-0000-0000D47C0000}"/>
    <cellStyle name="Normal 4 4 2 4 4" xfId="9703" xr:uid="{00000000-0005-0000-0000-0000D57C0000}"/>
    <cellStyle name="Normal 4 4 2 4 4 2" xfId="25999" xr:uid="{00000000-0005-0000-0000-0000D67C0000}"/>
    <cellStyle name="Normal 4 4 2 4 5" xfId="17853" xr:uid="{00000000-0005-0000-0000-0000D77C0000}"/>
    <cellStyle name="Normal 4 4 2 5" xfId="2964" xr:uid="{00000000-0005-0000-0000-0000D87C0000}"/>
    <cellStyle name="Normal 4 4 2 5 2" xfId="11110" xr:uid="{00000000-0005-0000-0000-0000D97C0000}"/>
    <cellStyle name="Normal 4 4 2 5 2 2" xfId="27406" xr:uid="{00000000-0005-0000-0000-0000DA7C0000}"/>
    <cellStyle name="Normal 4 4 2 5 3" xfId="19260" xr:uid="{00000000-0005-0000-0000-0000DB7C0000}"/>
    <cellStyle name="Normal 4 4 2 6" xfId="5446" xr:uid="{00000000-0005-0000-0000-0000DC7C0000}"/>
    <cellStyle name="Normal 4 4 2 6 2" xfId="13592" xr:uid="{00000000-0005-0000-0000-0000DD7C0000}"/>
    <cellStyle name="Normal 4 4 2 6 2 2" xfId="29888" xr:uid="{00000000-0005-0000-0000-0000DE7C0000}"/>
    <cellStyle name="Normal 4 4 2 6 3" xfId="21742" xr:uid="{00000000-0005-0000-0000-0000DF7C0000}"/>
    <cellStyle name="Normal 4 4 2 7" xfId="8293" xr:uid="{00000000-0005-0000-0000-0000E07C0000}"/>
    <cellStyle name="Normal 4 4 2 7 2" xfId="24589" xr:uid="{00000000-0005-0000-0000-0000E17C0000}"/>
    <cellStyle name="Normal 4 4 2 8" xfId="16443" xr:uid="{00000000-0005-0000-0000-0000E27C0000}"/>
    <cellStyle name="Normal 4 4 3" xfId="227" xr:uid="{00000000-0005-0000-0000-0000E37C0000}"/>
    <cellStyle name="Normal 4 4 3 2" xfId="571" xr:uid="{00000000-0005-0000-0000-0000E47C0000}"/>
    <cellStyle name="Normal 4 4 3 2 2" xfId="1277" xr:uid="{00000000-0005-0000-0000-0000E57C0000}"/>
    <cellStyle name="Normal 4 4 3 2 2 2" xfId="2687" xr:uid="{00000000-0005-0000-0000-0000E67C0000}"/>
    <cellStyle name="Normal 4 4 3 2 2 2 2" xfId="5161" xr:uid="{00000000-0005-0000-0000-0000E77C0000}"/>
    <cellStyle name="Normal 4 4 3 2 2 2 2 2" xfId="13307" xr:uid="{00000000-0005-0000-0000-0000E87C0000}"/>
    <cellStyle name="Normal 4 4 3 2 2 2 2 2 2" xfId="29603" xr:uid="{00000000-0005-0000-0000-0000E97C0000}"/>
    <cellStyle name="Normal 4 4 3 2 2 2 2 3" xfId="21457" xr:uid="{00000000-0005-0000-0000-0000EA7C0000}"/>
    <cellStyle name="Normal 4 4 3 2 2 2 3" xfId="7986" xr:uid="{00000000-0005-0000-0000-0000EB7C0000}"/>
    <cellStyle name="Normal 4 4 3 2 2 2 3 2" xfId="16132" xr:uid="{00000000-0005-0000-0000-0000EC7C0000}"/>
    <cellStyle name="Normal 4 4 3 2 2 2 3 2 2" xfId="32428" xr:uid="{00000000-0005-0000-0000-0000ED7C0000}"/>
    <cellStyle name="Normal 4 4 3 2 2 2 3 3" xfId="24282" xr:uid="{00000000-0005-0000-0000-0000EE7C0000}"/>
    <cellStyle name="Normal 4 4 3 2 2 2 4" xfId="10833" xr:uid="{00000000-0005-0000-0000-0000EF7C0000}"/>
    <cellStyle name="Normal 4 4 3 2 2 2 4 2" xfId="27129" xr:uid="{00000000-0005-0000-0000-0000F07C0000}"/>
    <cellStyle name="Normal 4 4 3 2 2 2 5" xfId="18983" xr:uid="{00000000-0005-0000-0000-0000F17C0000}"/>
    <cellStyle name="Normal 4 4 3 2 2 3" xfId="3943" xr:uid="{00000000-0005-0000-0000-0000F27C0000}"/>
    <cellStyle name="Normal 4 4 3 2 2 3 2" xfId="12089" xr:uid="{00000000-0005-0000-0000-0000F37C0000}"/>
    <cellStyle name="Normal 4 4 3 2 2 3 2 2" xfId="28385" xr:uid="{00000000-0005-0000-0000-0000F47C0000}"/>
    <cellStyle name="Normal 4 4 3 2 2 3 3" xfId="20239" xr:uid="{00000000-0005-0000-0000-0000F57C0000}"/>
    <cellStyle name="Normal 4 4 3 2 2 4" xfId="6576" xr:uid="{00000000-0005-0000-0000-0000F67C0000}"/>
    <cellStyle name="Normal 4 4 3 2 2 4 2" xfId="14722" xr:uid="{00000000-0005-0000-0000-0000F77C0000}"/>
    <cellStyle name="Normal 4 4 3 2 2 4 2 2" xfId="31018" xr:uid="{00000000-0005-0000-0000-0000F87C0000}"/>
    <cellStyle name="Normal 4 4 3 2 2 4 3" xfId="22872" xr:uid="{00000000-0005-0000-0000-0000F97C0000}"/>
    <cellStyle name="Normal 4 4 3 2 2 5" xfId="9423" xr:uid="{00000000-0005-0000-0000-0000FA7C0000}"/>
    <cellStyle name="Normal 4 4 3 2 2 5 2" xfId="25719" xr:uid="{00000000-0005-0000-0000-0000FB7C0000}"/>
    <cellStyle name="Normal 4 4 3 2 2 6" xfId="17573" xr:uid="{00000000-0005-0000-0000-0000FC7C0000}"/>
    <cellStyle name="Normal 4 4 3 2 3" xfId="1982" xr:uid="{00000000-0005-0000-0000-0000FD7C0000}"/>
    <cellStyle name="Normal 4 4 3 2 3 2" xfId="4552" xr:uid="{00000000-0005-0000-0000-0000FE7C0000}"/>
    <cellStyle name="Normal 4 4 3 2 3 2 2" xfId="12698" xr:uid="{00000000-0005-0000-0000-0000FF7C0000}"/>
    <cellStyle name="Normal 4 4 3 2 3 2 2 2" xfId="28994" xr:uid="{00000000-0005-0000-0000-0000007D0000}"/>
    <cellStyle name="Normal 4 4 3 2 3 2 3" xfId="20848" xr:uid="{00000000-0005-0000-0000-0000017D0000}"/>
    <cellStyle name="Normal 4 4 3 2 3 3" xfId="7281" xr:uid="{00000000-0005-0000-0000-0000027D0000}"/>
    <cellStyle name="Normal 4 4 3 2 3 3 2" xfId="15427" xr:uid="{00000000-0005-0000-0000-0000037D0000}"/>
    <cellStyle name="Normal 4 4 3 2 3 3 2 2" xfId="31723" xr:uid="{00000000-0005-0000-0000-0000047D0000}"/>
    <cellStyle name="Normal 4 4 3 2 3 3 3" xfId="23577" xr:uid="{00000000-0005-0000-0000-0000057D0000}"/>
    <cellStyle name="Normal 4 4 3 2 3 4" xfId="10128" xr:uid="{00000000-0005-0000-0000-0000067D0000}"/>
    <cellStyle name="Normal 4 4 3 2 3 4 2" xfId="26424" xr:uid="{00000000-0005-0000-0000-0000077D0000}"/>
    <cellStyle name="Normal 4 4 3 2 3 5" xfId="18278" xr:uid="{00000000-0005-0000-0000-0000087D0000}"/>
    <cellStyle name="Normal 4 4 3 2 4" xfId="3334" xr:uid="{00000000-0005-0000-0000-0000097D0000}"/>
    <cellStyle name="Normal 4 4 3 2 4 2" xfId="11480" xr:uid="{00000000-0005-0000-0000-00000A7D0000}"/>
    <cellStyle name="Normal 4 4 3 2 4 2 2" xfId="27776" xr:uid="{00000000-0005-0000-0000-00000B7D0000}"/>
    <cellStyle name="Normal 4 4 3 2 4 3" xfId="19630" xr:uid="{00000000-0005-0000-0000-00000C7D0000}"/>
    <cellStyle name="Normal 4 4 3 2 5" xfId="5871" xr:uid="{00000000-0005-0000-0000-00000D7D0000}"/>
    <cellStyle name="Normal 4 4 3 2 5 2" xfId="14017" xr:uid="{00000000-0005-0000-0000-00000E7D0000}"/>
    <cellStyle name="Normal 4 4 3 2 5 2 2" xfId="30313" xr:uid="{00000000-0005-0000-0000-00000F7D0000}"/>
    <cellStyle name="Normal 4 4 3 2 5 3" xfId="22167" xr:uid="{00000000-0005-0000-0000-0000107D0000}"/>
    <cellStyle name="Normal 4 4 3 2 6" xfId="8718" xr:uid="{00000000-0005-0000-0000-0000117D0000}"/>
    <cellStyle name="Normal 4 4 3 2 6 2" xfId="25014" xr:uid="{00000000-0005-0000-0000-0000127D0000}"/>
    <cellStyle name="Normal 4 4 3 2 7" xfId="16868" xr:uid="{00000000-0005-0000-0000-0000137D0000}"/>
    <cellStyle name="Normal 4 4 3 3" xfId="933" xr:uid="{00000000-0005-0000-0000-0000147D0000}"/>
    <cellStyle name="Normal 4 4 3 3 2" xfId="2343" xr:uid="{00000000-0005-0000-0000-0000157D0000}"/>
    <cellStyle name="Normal 4 4 3 3 2 2" xfId="4865" xr:uid="{00000000-0005-0000-0000-0000167D0000}"/>
    <cellStyle name="Normal 4 4 3 3 2 2 2" xfId="13011" xr:uid="{00000000-0005-0000-0000-0000177D0000}"/>
    <cellStyle name="Normal 4 4 3 3 2 2 2 2" xfId="29307" xr:uid="{00000000-0005-0000-0000-0000187D0000}"/>
    <cellStyle name="Normal 4 4 3 3 2 2 3" xfId="21161" xr:uid="{00000000-0005-0000-0000-0000197D0000}"/>
    <cellStyle name="Normal 4 4 3 3 2 3" xfId="7642" xr:uid="{00000000-0005-0000-0000-00001A7D0000}"/>
    <cellStyle name="Normal 4 4 3 3 2 3 2" xfId="15788" xr:uid="{00000000-0005-0000-0000-00001B7D0000}"/>
    <cellStyle name="Normal 4 4 3 3 2 3 2 2" xfId="32084" xr:uid="{00000000-0005-0000-0000-00001C7D0000}"/>
    <cellStyle name="Normal 4 4 3 3 2 3 3" xfId="23938" xr:uid="{00000000-0005-0000-0000-00001D7D0000}"/>
    <cellStyle name="Normal 4 4 3 3 2 4" xfId="10489" xr:uid="{00000000-0005-0000-0000-00001E7D0000}"/>
    <cellStyle name="Normal 4 4 3 3 2 4 2" xfId="26785" xr:uid="{00000000-0005-0000-0000-00001F7D0000}"/>
    <cellStyle name="Normal 4 4 3 3 2 5" xfId="18639" xr:uid="{00000000-0005-0000-0000-0000207D0000}"/>
    <cellStyle name="Normal 4 4 3 3 3" xfId="3647" xr:uid="{00000000-0005-0000-0000-0000217D0000}"/>
    <cellStyle name="Normal 4 4 3 3 3 2" xfId="11793" xr:uid="{00000000-0005-0000-0000-0000227D0000}"/>
    <cellStyle name="Normal 4 4 3 3 3 2 2" xfId="28089" xr:uid="{00000000-0005-0000-0000-0000237D0000}"/>
    <cellStyle name="Normal 4 4 3 3 3 3" xfId="19943" xr:uid="{00000000-0005-0000-0000-0000247D0000}"/>
    <cellStyle name="Normal 4 4 3 3 4" xfId="6232" xr:uid="{00000000-0005-0000-0000-0000257D0000}"/>
    <cellStyle name="Normal 4 4 3 3 4 2" xfId="14378" xr:uid="{00000000-0005-0000-0000-0000267D0000}"/>
    <cellStyle name="Normal 4 4 3 3 4 2 2" xfId="30674" xr:uid="{00000000-0005-0000-0000-0000277D0000}"/>
    <cellStyle name="Normal 4 4 3 3 4 3" xfId="22528" xr:uid="{00000000-0005-0000-0000-0000287D0000}"/>
    <cellStyle name="Normal 4 4 3 3 5" xfId="9079" xr:uid="{00000000-0005-0000-0000-0000297D0000}"/>
    <cellStyle name="Normal 4 4 3 3 5 2" xfId="25375" xr:uid="{00000000-0005-0000-0000-00002A7D0000}"/>
    <cellStyle name="Normal 4 4 3 3 6" xfId="17229" xr:uid="{00000000-0005-0000-0000-00002B7D0000}"/>
    <cellStyle name="Normal 4 4 3 4" xfId="1638" xr:uid="{00000000-0005-0000-0000-00002C7D0000}"/>
    <cellStyle name="Normal 4 4 3 4 2" xfId="4256" xr:uid="{00000000-0005-0000-0000-00002D7D0000}"/>
    <cellStyle name="Normal 4 4 3 4 2 2" xfId="12402" xr:uid="{00000000-0005-0000-0000-00002E7D0000}"/>
    <cellStyle name="Normal 4 4 3 4 2 2 2" xfId="28698" xr:uid="{00000000-0005-0000-0000-00002F7D0000}"/>
    <cellStyle name="Normal 4 4 3 4 2 3" xfId="20552" xr:uid="{00000000-0005-0000-0000-0000307D0000}"/>
    <cellStyle name="Normal 4 4 3 4 3" xfId="6937" xr:uid="{00000000-0005-0000-0000-0000317D0000}"/>
    <cellStyle name="Normal 4 4 3 4 3 2" xfId="15083" xr:uid="{00000000-0005-0000-0000-0000327D0000}"/>
    <cellStyle name="Normal 4 4 3 4 3 2 2" xfId="31379" xr:uid="{00000000-0005-0000-0000-0000337D0000}"/>
    <cellStyle name="Normal 4 4 3 4 3 3" xfId="23233" xr:uid="{00000000-0005-0000-0000-0000347D0000}"/>
    <cellStyle name="Normal 4 4 3 4 4" xfId="9784" xr:uid="{00000000-0005-0000-0000-0000357D0000}"/>
    <cellStyle name="Normal 4 4 3 4 4 2" xfId="26080" xr:uid="{00000000-0005-0000-0000-0000367D0000}"/>
    <cellStyle name="Normal 4 4 3 4 5" xfId="17934" xr:uid="{00000000-0005-0000-0000-0000377D0000}"/>
    <cellStyle name="Normal 4 4 3 5" xfId="3038" xr:uid="{00000000-0005-0000-0000-0000387D0000}"/>
    <cellStyle name="Normal 4 4 3 5 2" xfId="11184" xr:uid="{00000000-0005-0000-0000-0000397D0000}"/>
    <cellStyle name="Normal 4 4 3 5 2 2" xfId="27480" xr:uid="{00000000-0005-0000-0000-00003A7D0000}"/>
    <cellStyle name="Normal 4 4 3 5 3" xfId="19334" xr:uid="{00000000-0005-0000-0000-00003B7D0000}"/>
    <cellStyle name="Normal 4 4 3 6" xfId="5527" xr:uid="{00000000-0005-0000-0000-00003C7D0000}"/>
    <cellStyle name="Normal 4 4 3 6 2" xfId="13673" xr:uid="{00000000-0005-0000-0000-00003D7D0000}"/>
    <cellStyle name="Normal 4 4 3 6 2 2" xfId="29969" xr:uid="{00000000-0005-0000-0000-00003E7D0000}"/>
    <cellStyle name="Normal 4 4 3 6 3" xfId="21823" xr:uid="{00000000-0005-0000-0000-00003F7D0000}"/>
    <cellStyle name="Normal 4 4 3 7" xfId="8374" xr:uid="{00000000-0005-0000-0000-0000407D0000}"/>
    <cellStyle name="Normal 4 4 3 7 2" xfId="24670" xr:uid="{00000000-0005-0000-0000-0000417D0000}"/>
    <cellStyle name="Normal 4 4 3 8" xfId="16524" xr:uid="{00000000-0005-0000-0000-0000427D0000}"/>
    <cellStyle name="Normal 4 4 4" xfId="310" xr:uid="{00000000-0005-0000-0000-0000437D0000}"/>
    <cellStyle name="Normal 4 4 4 2" xfId="654" xr:uid="{00000000-0005-0000-0000-0000447D0000}"/>
    <cellStyle name="Normal 4 4 4 2 2" xfId="1360" xr:uid="{00000000-0005-0000-0000-0000457D0000}"/>
    <cellStyle name="Normal 4 4 4 2 2 2" xfId="2770" xr:uid="{00000000-0005-0000-0000-0000467D0000}"/>
    <cellStyle name="Normal 4 4 4 2 2 2 2" xfId="5235" xr:uid="{00000000-0005-0000-0000-0000477D0000}"/>
    <cellStyle name="Normal 4 4 4 2 2 2 2 2" xfId="13381" xr:uid="{00000000-0005-0000-0000-0000487D0000}"/>
    <cellStyle name="Normal 4 4 4 2 2 2 2 2 2" xfId="29677" xr:uid="{00000000-0005-0000-0000-0000497D0000}"/>
    <cellStyle name="Normal 4 4 4 2 2 2 2 3" xfId="21531" xr:uid="{00000000-0005-0000-0000-00004A7D0000}"/>
    <cellStyle name="Normal 4 4 4 2 2 2 3" xfId="8069" xr:uid="{00000000-0005-0000-0000-00004B7D0000}"/>
    <cellStyle name="Normal 4 4 4 2 2 2 3 2" xfId="16215" xr:uid="{00000000-0005-0000-0000-00004C7D0000}"/>
    <cellStyle name="Normal 4 4 4 2 2 2 3 2 2" xfId="32511" xr:uid="{00000000-0005-0000-0000-00004D7D0000}"/>
    <cellStyle name="Normal 4 4 4 2 2 2 3 3" xfId="24365" xr:uid="{00000000-0005-0000-0000-00004E7D0000}"/>
    <cellStyle name="Normal 4 4 4 2 2 2 4" xfId="10916" xr:uid="{00000000-0005-0000-0000-00004F7D0000}"/>
    <cellStyle name="Normal 4 4 4 2 2 2 4 2" xfId="27212" xr:uid="{00000000-0005-0000-0000-0000507D0000}"/>
    <cellStyle name="Normal 4 4 4 2 2 2 5" xfId="19066" xr:uid="{00000000-0005-0000-0000-0000517D0000}"/>
    <cellStyle name="Normal 4 4 4 2 2 3" xfId="4017" xr:uid="{00000000-0005-0000-0000-0000527D0000}"/>
    <cellStyle name="Normal 4 4 4 2 2 3 2" xfId="12163" xr:uid="{00000000-0005-0000-0000-0000537D0000}"/>
    <cellStyle name="Normal 4 4 4 2 2 3 2 2" xfId="28459" xr:uid="{00000000-0005-0000-0000-0000547D0000}"/>
    <cellStyle name="Normal 4 4 4 2 2 3 3" xfId="20313" xr:uid="{00000000-0005-0000-0000-0000557D0000}"/>
    <cellStyle name="Normal 4 4 4 2 2 4" xfId="6659" xr:uid="{00000000-0005-0000-0000-0000567D0000}"/>
    <cellStyle name="Normal 4 4 4 2 2 4 2" xfId="14805" xr:uid="{00000000-0005-0000-0000-0000577D0000}"/>
    <cellStyle name="Normal 4 4 4 2 2 4 2 2" xfId="31101" xr:uid="{00000000-0005-0000-0000-0000587D0000}"/>
    <cellStyle name="Normal 4 4 4 2 2 4 3" xfId="22955" xr:uid="{00000000-0005-0000-0000-0000597D0000}"/>
    <cellStyle name="Normal 4 4 4 2 2 5" xfId="9506" xr:uid="{00000000-0005-0000-0000-00005A7D0000}"/>
    <cellStyle name="Normal 4 4 4 2 2 5 2" xfId="25802" xr:uid="{00000000-0005-0000-0000-00005B7D0000}"/>
    <cellStyle name="Normal 4 4 4 2 2 6" xfId="17656" xr:uid="{00000000-0005-0000-0000-00005C7D0000}"/>
    <cellStyle name="Normal 4 4 4 2 3" xfId="2065" xr:uid="{00000000-0005-0000-0000-00005D7D0000}"/>
    <cellStyle name="Normal 4 4 4 2 3 2" xfId="4626" xr:uid="{00000000-0005-0000-0000-00005E7D0000}"/>
    <cellStyle name="Normal 4 4 4 2 3 2 2" xfId="12772" xr:uid="{00000000-0005-0000-0000-00005F7D0000}"/>
    <cellStyle name="Normal 4 4 4 2 3 2 2 2" xfId="29068" xr:uid="{00000000-0005-0000-0000-0000607D0000}"/>
    <cellStyle name="Normal 4 4 4 2 3 2 3" xfId="20922" xr:uid="{00000000-0005-0000-0000-0000617D0000}"/>
    <cellStyle name="Normal 4 4 4 2 3 3" xfId="7364" xr:uid="{00000000-0005-0000-0000-0000627D0000}"/>
    <cellStyle name="Normal 4 4 4 2 3 3 2" xfId="15510" xr:uid="{00000000-0005-0000-0000-0000637D0000}"/>
    <cellStyle name="Normal 4 4 4 2 3 3 2 2" xfId="31806" xr:uid="{00000000-0005-0000-0000-0000647D0000}"/>
    <cellStyle name="Normal 4 4 4 2 3 3 3" xfId="23660" xr:uid="{00000000-0005-0000-0000-0000657D0000}"/>
    <cellStyle name="Normal 4 4 4 2 3 4" xfId="10211" xr:uid="{00000000-0005-0000-0000-0000667D0000}"/>
    <cellStyle name="Normal 4 4 4 2 3 4 2" xfId="26507" xr:uid="{00000000-0005-0000-0000-0000677D0000}"/>
    <cellStyle name="Normal 4 4 4 2 3 5" xfId="18361" xr:uid="{00000000-0005-0000-0000-0000687D0000}"/>
    <cellStyle name="Normal 4 4 4 2 4" xfId="3408" xr:uid="{00000000-0005-0000-0000-0000697D0000}"/>
    <cellStyle name="Normal 4 4 4 2 4 2" xfId="11554" xr:uid="{00000000-0005-0000-0000-00006A7D0000}"/>
    <cellStyle name="Normal 4 4 4 2 4 2 2" xfId="27850" xr:uid="{00000000-0005-0000-0000-00006B7D0000}"/>
    <cellStyle name="Normal 4 4 4 2 4 3" xfId="19704" xr:uid="{00000000-0005-0000-0000-00006C7D0000}"/>
    <cellStyle name="Normal 4 4 4 2 5" xfId="5954" xr:uid="{00000000-0005-0000-0000-00006D7D0000}"/>
    <cellStyle name="Normal 4 4 4 2 5 2" xfId="14100" xr:uid="{00000000-0005-0000-0000-00006E7D0000}"/>
    <cellStyle name="Normal 4 4 4 2 5 2 2" xfId="30396" xr:uid="{00000000-0005-0000-0000-00006F7D0000}"/>
    <cellStyle name="Normal 4 4 4 2 5 3" xfId="22250" xr:uid="{00000000-0005-0000-0000-0000707D0000}"/>
    <cellStyle name="Normal 4 4 4 2 6" xfId="8801" xr:uid="{00000000-0005-0000-0000-0000717D0000}"/>
    <cellStyle name="Normal 4 4 4 2 6 2" xfId="25097" xr:uid="{00000000-0005-0000-0000-0000727D0000}"/>
    <cellStyle name="Normal 4 4 4 2 7" xfId="16951" xr:uid="{00000000-0005-0000-0000-0000737D0000}"/>
    <cellStyle name="Normal 4 4 4 3" xfId="1016" xr:uid="{00000000-0005-0000-0000-0000747D0000}"/>
    <cellStyle name="Normal 4 4 4 3 2" xfId="2426" xr:uid="{00000000-0005-0000-0000-0000757D0000}"/>
    <cellStyle name="Normal 4 4 4 3 2 2" xfId="4939" xr:uid="{00000000-0005-0000-0000-0000767D0000}"/>
    <cellStyle name="Normal 4 4 4 3 2 2 2" xfId="13085" xr:uid="{00000000-0005-0000-0000-0000777D0000}"/>
    <cellStyle name="Normal 4 4 4 3 2 2 2 2" xfId="29381" xr:uid="{00000000-0005-0000-0000-0000787D0000}"/>
    <cellStyle name="Normal 4 4 4 3 2 2 3" xfId="21235" xr:uid="{00000000-0005-0000-0000-0000797D0000}"/>
    <cellStyle name="Normal 4 4 4 3 2 3" xfId="7725" xr:uid="{00000000-0005-0000-0000-00007A7D0000}"/>
    <cellStyle name="Normal 4 4 4 3 2 3 2" xfId="15871" xr:uid="{00000000-0005-0000-0000-00007B7D0000}"/>
    <cellStyle name="Normal 4 4 4 3 2 3 2 2" xfId="32167" xr:uid="{00000000-0005-0000-0000-00007C7D0000}"/>
    <cellStyle name="Normal 4 4 4 3 2 3 3" xfId="24021" xr:uid="{00000000-0005-0000-0000-00007D7D0000}"/>
    <cellStyle name="Normal 4 4 4 3 2 4" xfId="10572" xr:uid="{00000000-0005-0000-0000-00007E7D0000}"/>
    <cellStyle name="Normal 4 4 4 3 2 4 2" xfId="26868" xr:uid="{00000000-0005-0000-0000-00007F7D0000}"/>
    <cellStyle name="Normal 4 4 4 3 2 5" xfId="18722" xr:uid="{00000000-0005-0000-0000-0000807D0000}"/>
    <cellStyle name="Normal 4 4 4 3 3" xfId="3721" xr:uid="{00000000-0005-0000-0000-0000817D0000}"/>
    <cellStyle name="Normal 4 4 4 3 3 2" xfId="11867" xr:uid="{00000000-0005-0000-0000-0000827D0000}"/>
    <cellStyle name="Normal 4 4 4 3 3 2 2" xfId="28163" xr:uid="{00000000-0005-0000-0000-0000837D0000}"/>
    <cellStyle name="Normal 4 4 4 3 3 3" xfId="20017" xr:uid="{00000000-0005-0000-0000-0000847D0000}"/>
    <cellStyle name="Normal 4 4 4 3 4" xfId="6315" xr:uid="{00000000-0005-0000-0000-0000857D0000}"/>
    <cellStyle name="Normal 4 4 4 3 4 2" xfId="14461" xr:uid="{00000000-0005-0000-0000-0000867D0000}"/>
    <cellStyle name="Normal 4 4 4 3 4 2 2" xfId="30757" xr:uid="{00000000-0005-0000-0000-0000877D0000}"/>
    <cellStyle name="Normal 4 4 4 3 4 3" xfId="22611" xr:uid="{00000000-0005-0000-0000-0000887D0000}"/>
    <cellStyle name="Normal 4 4 4 3 5" xfId="9162" xr:uid="{00000000-0005-0000-0000-0000897D0000}"/>
    <cellStyle name="Normal 4 4 4 3 5 2" xfId="25458" xr:uid="{00000000-0005-0000-0000-00008A7D0000}"/>
    <cellStyle name="Normal 4 4 4 3 6" xfId="17312" xr:uid="{00000000-0005-0000-0000-00008B7D0000}"/>
    <cellStyle name="Normal 4 4 4 4" xfId="1721" xr:uid="{00000000-0005-0000-0000-00008C7D0000}"/>
    <cellStyle name="Normal 4 4 4 4 2" xfId="4330" xr:uid="{00000000-0005-0000-0000-00008D7D0000}"/>
    <cellStyle name="Normal 4 4 4 4 2 2" xfId="12476" xr:uid="{00000000-0005-0000-0000-00008E7D0000}"/>
    <cellStyle name="Normal 4 4 4 4 2 2 2" xfId="28772" xr:uid="{00000000-0005-0000-0000-00008F7D0000}"/>
    <cellStyle name="Normal 4 4 4 4 2 3" xfId="20626" xr:uid="{00000000-0005-0000-0000-0000907D0000}"/>
    <cellStyle name="Normal 4 4 4 4 3" xfId="7020" xr:uid="{00000000-0005-0000-0000-0000917D0000}"/>
    <cellStyle name="Normal 4 4 4 4 3 2" xfId="15166" xr:uid="{00000000-0005-0000-0000-0000927D0000}"/>
    <cellStyle name="Normal 4 4 4 4 3 2 2" xfId="31462" xr:uid="{00000000-0005-0000-0000-0000937D0000}"/>
    <cellStyle name="Normal 4 4 4 4 3 3" xfId="23316" xr:uid="{00000000-0005-0000-0000-0000947D0000}"/>
    <cellStyle name="Normal 4 4 4 4 4" xfId="9867" xr:uid="{00000000-0005-0000-0000-0000957D0000}"/>
    <cellStyle name="Normal 4 4 4 4 4 2" xfId="26163" xr:uid="{00000000-0005-0000-0000-0000967D0000}"/>
    <cellStyle name="Normal 4 4 4 4 5" xfId="18017" xr:uid="{00000000-0005-0000-0000-0000977D0000}"/>
    <cellStyle name="Normal 4 4 4 5" xfId="3112" xr:uid="{00000000-0005-0000-0000-0000987D0000}"/>
    <cellStyle name="Normal 4 4 4 5 2" xfId="11258" xr:uid="{00000000-0005-0000-0000-0000997D0000}"/>
    <cellStyle name="Normal 4 4 4 5 2 2" xfId="27554" xr:uid="{00000000-0005-0000-0000-00009A7D0000}"/>
    <cellStyle name="Normal 4 4 4 5 3" xfId="19408" xr:uid="{00000000-0005-0000-0000-00009B7D0000}"/>
    <cellStyle name="Normal 4 4 4 6" xfId="5610" xr:uid="{00000000-0005-0000-0000-00009C7D0000}"/>
    <cellStyle name="Normal 4 4 4 6 2" xfId="13756" xr:uid="{00000000-0005-0000-0000-00009D7D0000}"/>
    <cellStyle name="Normal 4 4 4 6 2 2" xfId="30052" xr:uid="{00000000-0005-0000-0000-00009E7D0000}"/>
    <cellStyle name="Normal 4 4 4 6 3" xfId="21906" xr:uid="{00000000-0005-0000-0000-00009F7D0000}"/>
    <cellStyle name="Normal 4 4 4 7" xfId="8457" xr:uid="{00000000-0005-0000-0000-0000A07D0000}"/>
    <cellStyle name="Normal 4 4 4 7 2" xfId="24753" xr:uid="{00000000-0005-0000-0000-0000A17D0000}"/>
    <cellStyle name="Normal 4 4 4 8" xfId="16607" xr:uid="{00000000-0005-0000-0000-0000A27D0000}"/>
    <cellStyle name="Normal 4 4 5" xfId="400" xr:uid="{00000000-0005-0000-0000-0000A37D0000}"/>
    <cellStyle name="Normal 4 4 5 2" xfId="1106" xr:uid="{00000000-0005-0000-0000-0000A47D0000}"/>
    <cellStyle name="Normal 4 4 5 2 2" xfId="2516" xr:uid="{00000000-0005-0000-0000-0000A57D0000}"/>
    <cellStyle name="Normal 4 4 5 2 2 2" xfId="5013" xr:uid="{00000000-0005-0000-0000-0000A67D0000}"/>
    <cellStyle name="Normal 4 4 5 2 2 2 2" xfId="13159" xr:uid="{00000000-0005-0000-0000-0000A77D0000}"/>
    <cellStyle name="Normal 4 4 5 2 2 2 2 2" xfId="29455" xr:uid="{00000000-0005-0000-0000-0000A87D0000}"/>
    <cellStyle name="Normal 4 4 5 2 2 2 3" xfId="21309" xr:uid="{00000000-0005-0000-0000-0000A97D0000}"/>
    <cellStyle name="Normal 4 4 5 2 2 3" xfId="7815" xr:uid="{00000000-0005-0000-0000-0000AA7D0000}"/>
    <cellStyle name="Normal 4 4 5 2 2 3 2" xfId="15961" xr:uid="{00000000-0005-0000-0000-0000AB7D0000}"/>
    <cellStyle name="Normal 4 4 5 2 2 3 2 2" xfId="32257" xr:uid="{00000000-0005-0000-0000-0000AC7D0000}"/>
    <cellStyle name="Normal 4 4 5 2 2 3 3" xfId="24111" xr:uid="{00000000-0005-0000-0000-0000AD7D0000}"/>
    <cellStyle name="Normal 4 4 5 2 2 4" xfId="10662" xr:uid="{00000000-0005-0000-0000-0000AE7D0000}"/>
    <cellStyle name="Normal 4 4 5 2 2 4 2" xfId="26958" xr:uid="{00000000-0005-0000-0000-0000AF7D0000}"/>
    <cellStyle name="Normal 4 4 5 2 2 5" xfId="18812" xr:uid="{00000000-0005-0000-0000-0000B07D0000}"/>
    <cellStyle name="Normal 4 4 5 2 3" xfId="3795" xr:uid="{00000000-0005-0000-0000-0000B17D0000}"/>
    <cellStyle name="Normal 4 4 5 2 3 2" xfId="11941" xr:uid="{00000000-0005-0000-0000-0000B27D0000}"/>
    <cellStyle name="Normal 4 4 5 2 3 2 2" xfId="28237" xr:uid="{00000000-0005-0000-0000-0000B37D0000}"/>
    <cellStyle name="Normal 4 4 5 2 3 3" xfId="20091" xr:uid="{00000000-0005-0000-0000-0000B47D0000}"/>
    <cellStyle name="Normal 4 4 5 2 4" xfId="6405" xr:uid="{00000000-0005-0000-0000-0000B57D0000}"/>
    <cellStyle name="Normal 4 4 5 2 4 2" xfId="14551" xr:uid="{00000000-0005-0000-0000-0000B67D0000}"/>
    <cellStyle name="Normal 4 4 5 2 4 2 2" xfId="30847" xr:uid="{00000000-0005-0000-0000-0000B77D0000}"/>
    <cellStyle name="Normal 4 4 5 2 4 3" xfId="22701" xr:uid="{00000000-0005-0000-0000-0000B87D0000}"/>
    <cellStyle name="Normal 4 4 5 2 5" xfId="9252" xr:uid="{00000000-0005-0000-0000-0000B97D0000}"/>
    <cellStyle name="Normal 4 4 5 2 5 2" xfId="25548" xr:uid="{00000000-0005-0000-0000-0000BA7D0000}"/>
    <cellStyle name="Normal 4 4 5 2 6" xfId="17402" xr:uid="{00000000-0005-0000-0000-0000BB7D0000}"/>
    <cellStyle name="Normal 4 4 5 3" xfId="1811" xr:uid="{00000000-0005-0000-0000-0000BC7D0000}"/>
    <cellStyle name="Normal 4 4 5 3 2" xfId="4404" xr:uid="{00000000-0005-0000-0000-0000BD7D0000}"/>
    <cellStyle name="Normal 4 4 5 3 2 2" xfId="12550" xr:uid="{00000000-0005-0000-0000-0000BE7D0000}"/>
    <cellStyle name="Normal 4 4 5 3 2 2 2" xfId="28846" xr:uid="{00000000-0005-0000-0000-0000BF7D0000}"/>
    <cellStyle name="Normal 4 4 5 3 2 3" xfId="20700" xr:uid="{00000000-0005-0000-0000-0000C07D0000}"/>
    <cellStyle name="Normal 4 4 5 3 3" xfId="7110" xr:uid="{00000000-0005-0000-0000-0000C17D0000}"/>
    <cellStyle name="Normal 4 4 5 3 3 2" xfId="15256" xr:uid="{00000000-0005-0000-0000-0000C27D0000}"/>
    <cellStyle name="Normal 4 4 5 3 3 2 2" xfId="31552" xr:uid="{00000000-0005-0000-0000-0000C37D0000}"/>
    <cellStyle name="Normal 4 4 5 3 3 3" xfId="23406" xr:uid="{00000000-0005-0000-0000-0000C47D0000}"/>
    <cellStyle name="Normal 4 4 5 3 4" xfId="9957" xr:uid="{00000000-0005-0000-0000-0000C57D0000}"/>
    <cellStyle name="Normal 4 4 5 3 4 2" xfId="26253" xr:uid="{00000000-0005-0000-0000-0000C67D0000}"/>
    <cellStyle name="Normal 4 4 5 3 5" xfId="18107" xr:uid="{00000000-0005-0000-0000-0000C77D0000}"/>
    <cellStyle name="Normal 4 4 5 4" xfId="3186" xr:uid="{00000000-0005-0000-0000-0000C87D0000}"/>
    <cellStyle name="Normal 4 4 5 4 2" xfId="11332" xr:uid="{00000000-0005-0000-0000-0000C97D0000}"/>
    <cellStyle name="Normal 4 4 5 4 2 2" xfId="27628" xr:uid="{00000000-0005-0000-0000-0000CA7D0000}"/>
    <cellStyle name="Normal 4 4 5 4 3" xfId="19482" xr:uid="{00000000-0005-0000-0000-0000CB7D0000}"/>
    <cellStyle name="Normal 4 4 5 5" xfId="5700" xr:uid="{00000000-0005-0000-0000-0000CC7D0000}"/>
    <cellStyle name="Normal 4 4 5 5 2" xfId="13846" xr:uid="{00000000-0005-0000-0000-0000CD7D0000}"/>
    <cellStyle name="Normal 4 4 5 5 2 2" xfId="30142" xr:uid="{00000000-0005-0000-0000-0000CE7D0000}"/>
    <cellStyle name="Normal 4 4 5 5 3" xfId="21996" xr:uid="{00000000-0005-0000-0000-0000CF7D0000}"/>
    <cellStyle name="Normal 4 4 5 6" xfId="8547" xr:uid="{00000000-0005-0000-0000-0000D07D0000}"/>
    <cellStyle name="Normal 4 4 5 6 2" xfId="24843" xr:uid="{00000000-0005-0000-0000-0000D17D0000}"/>
    <cellStyle name="Normal 4 4 5 7" xfId="16697" xr:uid="{00000000-0005-0000-0000-0000D27D0000}"/>
    <cellStyle name="Normal 4 4 6" xfId="762" xr:uid="{00000000-0005-0000-0000-0000D37D0000}"/>
    <cellStyle name="Normal 4 4 6 2" xfId="2172" xr:uid="{00000000-0005-0000-0000-0000D47D0000}"/>
    <cellStyle name="Normal 4 4 6 2 2" xfId="4717" xr:uid="{00000000-0005-0000-0000-0000D57D0000}"/>
    <cellStyle name="Normal 4 4 6 2 2 2" xfId="12863" xr:uid="{00000000-0005-0000-0000-0000D67D0000}"/>
    <cellStyle name="Normal 4 4 6 2 2 2 2" xfId="29159" xr:uid="{00000000-0005-0000-0000-0000D77D0000}"/>
    <cellStyle name="Normal 4 4 6 2 2 3" xfId="21013" xr:uid="{00000000-0005-0000-0000-0000D87D0000}"/>
    <cellStyle name="Normal 4 4 6 2 3" xfId="7471" xr:uid="{00000000-0005-0000-0000-0000D97D0000}"/>
    <cellStyle name="Normal 4 4 6 2 3 2" xfId="15617" xr:uid="{00000000-0005-0000-0000-0000DA7D0000}"/>
    <cellStyle name="Normal 4 4 6 2 3 2 2" xfId="31913" xr:uid="{00000000-0005-0000-0000-0000DB7D0000}"/>
    <cellStyle name="Normal 4 4 6 2 3 3" xfId="23767" xr:uid="{00000000-0005-0000-0000-0000DC7D0000}"/>
    <cellStyle name="Normal 4 4 6 2 4" xfId="10318" xr:uid="{00000000-0005-0000-0000-0000DD7D0000}"/>
    <cellStyle name="Normal 4 4 6 2 4 2" xfId="26614" xr:uid="{00000000-0005-0000-0000-0000DE7D0000}"/>
    <cellStyle name="Normal 4 4 6 2 5" xfId="18468" xr:uid="{00000000-0005-0000-0000-0000DF7D0000}"/>
    <cellStyle name="Normal 4 4 6 3" xfId="3499" xr:uid="{00000000-0005-0000-0000-0000E07D0000}"/>
    <cellStyle name="Normal 4 4 6 3 2" xfId="11645" xr:uid="{00000000-0005-0000-0000-0000E17D0000}"/>
    <cellStyle name="Normal 4 4 6 3 2 2" xfId="27941" xr:uid="{00000000-0005-0000-0000-0000E27D0000}"/>
    <cellStyle name="Normal 4 4 6 3 3" xfId="19795" xr:uid="{00000000-0005-0000-0000-0000E37D0000}"/>
    <cellStyle name="Normal 4 4 6 4" xfId="6061" xr:uid="{00000000-0005-0000-0000-0000E47D0000}"/>
    <cellStyle name="Normal 4 4 6 4 2" xfId="14207" xr:uid="{00000000-0005-0000-0000-0000E57D0000}"/>
    <cellStyle name="Normal 4 4 6 4 2 2" xfId="30503" xr:uid="{00000000-0005-0000-0000-0000E67D0000}"/>
    <cellStyle name="Normal 4 4 6 4 3" xfId="22357" xr:uid="{00000000-0005-0000-0000-0000E77D0000}"/>
    <cellStyle name="Normal 4 4 6 5" xfId="8908" xr:uid="{00000000-0005-0000-0000-0000E87D0000}"/>
    <cellStyle name="Normal 4 4 6 5 2" xfId="25204" xr:uid="{00000000-0005-0000-0000-0000E97D0000}"/>
    <cellStyle name="Normal 4 4 6 6" xfId="17058" xr:uid="{00000000-0005-0000-0000-0000EA7D0000}"/>
    <cellStyle name="Normal 4 4 7" xfId="1467" xr:uid="{00000000-0005-0000-0000-0000EB7D0000}"/>
    <cellStyle name="Normal 4 4 7 2" xfId="4108" xr:uid="{00000000-0005-0000-0000-0000EC7D0000}"/>
    <cellStyle name="Normal 4 4 7 2 2" xfId="12254" xr:uid="{00000000-0005-0000-0000-0000ED7D0000}"/>
    <cellStyle name="Normal 4 4 7 2 2 2" xfId="28550" xr:uid="{00000000-0005-0000-0000-0000EE7D0000}"/>
    <cellStyle name="Normal 4 4 7 2 3" xfId="20404" xr:uid="{00000000-0005-0000-0000-0000EF7D0000}"/>
    <cellStyle name="Normal 4 4 7 3" xfId="6766" xr:uid="{00000000-0005-0000-0000-0000F07D0000}"/>
    <cellStyle name="Normal 4 4 7 3 2" xfId="14912" xr:uid="{00000000-0005-0000-0000-0000F17D0000}"/>
    <cellStyle name="Normal 4 4 7 3 2 2" xfId="31208" xr:uid="{00000000-0005-0000-0000-0000F27D0000}"/>
    <cellStyle name="Normal 4 4 7 3 3" xfId="23062" xr:uid="{00000000-0005-0000-0000-0000F37D0000}"/>
    <cellStyle name="Normal 4 4 7 4" xfId="9613" xr:uid="{00000000-0005-0000-0000-0000F47D0000}"/>
    <cellStyle name="Normal 4 4 7 4 2" xfId="25909" xr:uid="{00000000-0005-0000-0000-0000F57D0000}"/>
    <cellStyle name="Normal 4 4 7 5" xfId="17763" xr:uid="{00000000-0005-0000-0000-0000F67D0000}"/>
    <cellStyle name="Normal 4 4 8" xfId="2890" xr:uid="{00000000-0005-0000-0000-0000F77D0000}"/>
    <cellStyle name="Normal 4 4 8 2" xfId="11036" xr:uid="{00000000-0005-0000-0000-0000F87D0000}"/>
    <cellStyle name="Normal 4 4 8 2 2" xfId="27332" xr:uid="{00000000-0005-0000-0000-0000F97D0000}"/>
    <cellStyle name="Normal 4 4 8 3" xfId="19186" xr:uid="{00000000-0005-0000-0000-0000FA7D0000}"/>
    <cellStyle name="Normal 4 4 9" xfId="5356" xr:uid="{00000000-0005-0000-0000-0000FB7D0000}"/>
    <cellStyle name="Normal 4 4 9 2" xfId="13502" xr:uid="{00000000-0005-0000-0000-0000FC7D0000}"/>
    <cellStyle name="Normal 4 4 9 2 2" xfId="29798" xr:uid="{00000000-0005-0000-0000-0000FD7D0000}"/>
    <cellStyle name="Normal 4 4 9 3" xfId="21652" xr:uid="{00000000-0005-0000-0000-0000FE7D0000}"/>
    <cellStyle name="Normal 4 5" xfId="102" xr:uid="{00000000-0005-0000-0000-0000FF7D0000}"/>
    <cellStyle name="Normal 4 5 2" xfId="446" xr:uid="{00000000-0005-0000-0000-0000007E0000}"/>
    <cellStyle name="Normal 4 5 2 2" xfId="1152" xr:uid="{00000000-0005-0000-0000-0000017E0000}"/>
    <cellStyle name="Normal 4 5 2 2 2" xfId="2562" xr:uid="{00000000-0005-0000-0000-0000027E0000}"/>
    <cellStyle name="Normal 4 5 2 2 2 2" xfId="5051" xr:uid="{00000000-0005-0000-0000-0000037E0000}"/>
    <cellStyle name="Normal 4 5 2 2 2 2 2" xfId="13197" xr:uid="{00000000-0005-0000-0000-0000047E0000}"/>
    <cellStyle name="Normal 4 5 2 2 2 2 2 2" xfId="29493" xr:uid="{00000000-0005-0000-0000-0000057E0000}"/>
    <cellStyle name="Normal 4 5 2 2 2 2 3" xfId="21347" xr:uid="{00000000-0005-0000-0000-0000067E0000}"/>
    <cellStyle name="Normal 4 5 2 2 2 3" xfId="7861" xr:uid="{00000000-0005-0000-0000-0000077E0000}"/>
    <cellStyle name="Normal 4 5 2 2 2 3 2" xfId="16007" xr:uid="{00000000-0005-0000-0000-0000087E0000}"/>
    <cellStyle name="Normal 4 5 2 2 2 3 2 2" xfId="32303" xr:uid="{00000000-0005-0000-0000-0000097E0000}"/>
    <cellStyle name="Normal 4 5 2 2 2 3 3" xfId="24157" xr:uid="{00000000-0005-0000-0000-00000A7E0000}"/>
    <cellStyle name="Normal 4 5 2 2 2 4" xfId="10708" xr:uid="{00000000-0005-0000-0000-00000B7E0000}"/>
    <cellStyle name="Normal 4 5 2 2 2 4 2" xfId="27004" xr:uid="{00000000-0005-0000-0000-00000C7E0000}"/>
    <cellStyle name="Normal 4 5 2 2 2 5" xfId="18858" xr:uid="{00000000-0005-0000-0000-00000D7E0000}"/>
    <cellStyle name="Normal 4 5 2 2 3" xfId="3833" xr:uid="{00000000-0005-0000-0000-00000E7E0000}"/>
    <cellStyle name="Normal 4 5 2 2 3 2" xfId="11979" xr:uid="{00000000-0005-0000-0000-00000F7E0000}"/>
    <cellStyle name="Normal 4 5 2 2 3 2 2" xfId="28275" xr:uid="{00000000-0005-0000-0000-0000107E0000}"/>
    <cellStyle name="Normal 4 5 2 2 3 3" xfId="20129" xr:uid="{00000000-0005-0000-0000-0000117E0000}"/>
    <cellStyle name="Normal 4 5 2 2 4" xfId="6451" xr:uid="{00000000-0005-0000-0000-0000127E0000}"/>
    <cellStyle name="Normal 4 5 2 2 4 2" xfId="14597" xr:uid="{00000000-0005-0000-0000-0000137E0000}"/>
    <cellStyle name="Normal 4 5 2 2 4 2 2" xfId="30893" xr:uid="{00000000-0005-0000-0000-0000147E0000}"/>
    <cellStyle name="Normal 4 5 2 2 4 3" xfId="22747" xr:uid="{00000000-0005-0000-0000-0000157E0000}"/>
    <cellStyle name="Normal 4 5 2 2 5" xfId="9298" xr:uid="{00000000-0005-0000-0000-0000167E0000}"/>
    <cellStyle name="Normal 4 5 2 2 5 2" xfId="25594" xr:uid="{00000000-0005-0000-0000-0000177E0000}"/>
    <cellStyle name="Normal 4 5 2 2 6" xfId="17448" xr:uid="{00000000-0005-0000-0000-0000187E0000}"/>
    <cellStyle name="Normal 4 5 2 3" xfId="1857" xr:uid="{00000000-0005-0000-0000-0000197E0000}"/>
    <cellStyle name="Normal 4 5 2 3 2" xfId="4442" xr:uid="{00000000-0005-0000-0000-00001A7E0000}"/>
    <cellStyle name="Normal 4 5 2 3 2 2" xfId="12588" xr:uid="{00000000-0005-0000-0000-00001B7E0000}"/>
    <cellStyle name="Normal 4 5 2 3 2 2 2" xfId="28884" xr:uid="{00000000-0005-0000-0000-00001C7E0000}"/>
    <cellStyle name="Normal 4 5 2 3 2 3" xfId="20738" xr:uid="{00000000-0005-0000-0000-00001D7E0000}"/>
    <cellStyle name="Normal 4 5 2 3 3" xfId="7156" xr:uid="{00000000-0005-0000-0000-00001E7E0000}"/>
    <cellStyle name="Normal 4 5 2 3 3 2" xfId="15302" xr:uid="{00000000-0005-0000-0000-00001F7E0000}"/>
    <cellStyle name="Normal 4 5 2 3 3 2 2" xfId="31598" xr:uid="{00000000-0005-0000-0000-0000207E0000}"/>
    <cellStyle name="Normal 4 5 2 3 3 3" xfId="23452" xr:uid="{00000000-0005-0000-0000-0000217E0000}"/>
    <cellStyle name="Normal 4 5 2 3 4" xfId="10003" xr:uid="{00000000-0005-0000-0000-0000227E0000}"/>
    <cellStyle name="Normal 4 5 2 3 4 2" xfId="26299" xr:uid="{00000000-0005-0000-0000-0000237E0000}"/>
    <cellStyle name="Normal 4 5 2 3 5" xfId="18153" xr:uid="{00000000-0005-0000-0000-0000247E0000}"/>
    <cellStyle name="Normal 4 5 2 4" xfId="3224" xr:uid="{00000000-0005-0000-0000-0000257E0000}"/>
    <cellStyle name="Normal 4 5 2 4 2" xfId="11370" xr:uid="{00000000-0005-0000-0000-0000267E0000}"/>
    <cellStyle name="Normal 4 5 2 4 2 2" xfId="27666" xr:uid="{00000000-0005-0000-0000-0000277E0000}"/>
    <cellStyle name="Normal 4 5 2 4 3" xfId="19520" xr:uid="{00000000-0005-0000-0000-0000287E0000}"/>
    <cellStyle name="Normal 4 5 2 5" xfId="5746" xr:uid="{00000000-0005-0000-0000-0000297E0000}"/>
    <cellStyle name="Normal 4 5 2 5 2" xfId="13892" xr:uid="{00000000-0005-0000-0000-00002A7E0000}"/>
    <cellStyle name="Normal 4 5 2 5 2 2" xfId="30188" xr:uid="{00000000-0005-0000-0000-00002B7E0000}"/>
    <cellStyle name="Normal 4 5 2 5 3" xfId="22042" xr:uid="{00000000-0005-0000-0000-00002C7E0000}"/>
    <cellStyle name="Normal 4 5 2 6" xfId="8593" xr:uid="{00000000-0005-0000-0000-00002D7E0000}"/>
    <cellStyle name="Normal 4 5 2 6 2" xfId="24889" xr:uid="{00000000-0005-0000-0000-00002E7E0000}"/>
    <cellStyle name="Normal 4 5 2 7" xfId="16743" xr:uid="{00000000-0005-0000-0000-00002F7E0000}"/>
    <cellStyle name="Normal 4 5 3" xfId="808" xr:uid="{00000000-0005-0000-0000-0000307E0000}"/>
    <cellStyle name="Normal 4 5 3 2" xfId="2218" xr:uid="{00000000-0005-0000-0000-0000317E0000}"/>
    <cellStyle name="Normal 4 5 3 2 2" xfId="4755" xr:uid="{00000000-0005-0000-0000-0000327E0000}"/>
    <cellStyle name="Normal 4 5 3 2 2 2" xfId="12901" xr:uid="{00000000-0005-0000-0000-0000337E0000}"/>
    <cellStyle name="Normal 4 5 3 2 2 2 2" xfId="29197" xr:uid="{00000000-0005-0000-0000-0000347E0000}"/>
    <cellStyle name="Normal 4 5 3 2 2 3" xfId="21051" xr:uid="{00000000-0005-0000-0000-0000357E0000}"/>
    <cellStyle name="Normal 4 5 3 2 3" xfId="7517" xr:uid="{00000000-0005-0000-0000-0000367E0000}"/>
    <cellStyle name="Normal 4 5 3 2 3 2" xfId="15663" xr:uid="{00000000-0005-0000-0000-0000377E0000}"/>
    <cellStyle name="Normal 4 5 3 2 3 2 2" xfId="31959" xr:uid="{00000000-0005-0000-0000-0000387E0000}"/>
    <cellStyle name="Normal 4 5 3 2 3 3" xfId="23813" xr:uid="{00000000-0005-0000-0000-0000397E0000}"/>
    <cellStyle name="Normal 4 5 3 2 4" xfId="10364" xr:uid="{00000000-0005-0000-0000-00003A7E0000}"/>
    <cellStyle name="Normal 4 5 3 2 4 2" xfId="26660" xr:uid="{00000000-0005-0000-0000-00003B7E0000}"/>
    <cellStyle name="Normal 4 5 3 2 5" xfId="18514" xr:uid="{00000000-0005-0000-0000-00003C7E0000}"/>
    <cellStyle name="Normal 4 5 3 3" xfId="3537" xr:uid="{00000000-0005-0000-0000-00003D7E0000}"/>
    <cellStyle name="Normal 4 5 3 3 2" xfId="11683" xr:uid="{00000000-0005-0000-0000-00003E7E0000}"/>
    <cellStyle name="Normal 4 5 3 3 2 2" xfId="27979" xr:uid="{00000000-0005-0000-0000-00003F7E0000}"/>
    <cellStyle name="Normal 4 5 3 3 3" xfId="19833" xr:uid="{00000000-0005-0000-0000-0000407E0000}"/>
    <cellStyle name="Normal 4 5 3 4" xfId="6107" xr:uid="{00000000-0005-0000-0000-0000417E0000}"/>
    <cellStyle name="Normal 4 5 3 4 2" xfId="14253" xr:uid="{00000000-0005-0000-0000-0000427E0000}"/>
    <cellStyle name="Normal 4 5 3 4 2 2" xfId="30549" xr:uid="{00000000-0005-0000-0000-0000437E0000}"/>
    <cellStyle name="Normal 4 5 3 4 3" xfId="22403" xr:uid="{00000000-0005-0000-0000-0000447E0000}"/>
    <cellStyle name="Normal 4 5 3 5" xfId="8954" xr:uid="{00000000-0005-0000-0000-0000457E0000}"/>
    <cellStyle name="Normal 4 5 3 5 2" xfId="25250" xr:uid="{00000000-0005-0000-0000-0000467E0000}"/>
    <cellStyle name="Normal 4 5 3 6" xfId="17104" xr:uid="{00000000-0005-0000-0000-0000477E0000}"/>
    <cellStyle name="Normal 4 5 4" xfId="1513" xr:uid="{00000000-0005-0000-0000-0000487E0000}"/>
    <cellStyle name="Normal 4 5 4 2" xfId="4146" xr:uid="{00000000-0005-0000-0000-0000497E0000}"/>
    <cellStyle name="Normal 4 5 4 2 2" xfId="12292" xr:uid="{00000000-0005-0000-0000-00004A7E0000}"/>
    <cellStyle name="Normal 4 5 4 2 2 2" xfId="28588" xr:uid="{00000000-0005-0000-0000-00004B7E0000}"/>
    <cellStyle name="Normal 4 5 4 2 3" xfId="20442" xr:uid="{00000000-0005-0000-0000-00004C7E0000}"/>
    <cellStyle name="Normal 4 5 4 3" xfId="6812" xr:uid="{00000000-0005-0000-0000-00004D7E0000}"/>
    <cellStyle name="Normal 4 5 4 3 2" xfId="14958" xr:uid="{00000000-0005-0000-0000-00004E7E0000}"/>
    <cellStyle name="Normal 4 5 4 3 2 2" xfId="31254" xr:uid="{00000000-0005-0000-0000-00004F7E0000}"/>
    <cellStyle name="Normal 4 5 4 3 3" xfId="23108" xr:uid="{00000000-0005-0000-0000-0000507E0000}"/>
    <cellStyle name="Normal 4 5 4 4" xfId="9659" xr:uid="{00000000-0005-0000-0000-0000517E0000}"/>
    <cellStyle name="Normal 4 5 4 4 2" xfId="25955" xr:uid="{00000000-0005-0000-0000-0000527E0000}"/>
    <cellStyle name="Normal 4 5 4 5" xfId="17809" xr:uid="{00000000-0005-0000-0000-0000537E0000}"/>
    <cellStyle name="Normal 4 5 5" xfId="2928" xr:uid="{00000000-0005-0000-0000-0000547E0000}"/>
    <cellStyle name="Normal 4 5 5 2" xfId="11074" xr:uid="{00000000-0005-0000-0000-0000557E0000}"/>
    <cellStyle name="Normal 4 5 5 2 2" xfId="27370" xr:uid="{00000000-0005-0000-0000-0000567E0000}"/>
    <cellStyle name="Normal 4 5 5 3" xfId="19224" xr:uid="{00000000-0005-0000-0000-0000577E0000}"/>
    <cellStyle name="Normal 4 5 6" xfId="5402" xr:uid="{00000000-0005-0000-0000-0000587E0000}"/>
    <cellStyle name="Normal 4 5 6 2" xfId="13548" xr:uid="{00000000-0005-0000-0000-0000597E0000}"/>
    <cellStyle name="Normal 4 5 6 2 2" xfId="29844" xr:uid="{00000000-0005-0000-0000-00005A7E0000}"/>
    <cellStyle name="Normal 4 5 6 3" xfId="21698" xr:uid="{00000000-0005-0000-0000-00005B7E0000}"/>
    <cellStyle name="Normal 4 5 7" xfId="8249" xr:uid="{00000000-0005-0000-0000-00005C7E0000}"/>
    <cellStyle name="Normal 4 5 7 2" xfId="24545" xr:uid="{00000000-0005-0000-0000-00005D7E0000}"/>
    <cellStyle name="Normal 4 5 8" xfId="16399" xr:uid="{00000000-0005-0000-0000-00005E7E0000}"/>
    <cellStyle name="Normal 4 6" xfId="191" xr:uid="{00000000-0005-0000-0000-00005F7E0000}"/>
    <cellStyle name="Normal 4 6 2" xfId="535" xr:uid="{00000000-0005-0000-0000-0000607E0000}"/>
    <cellStyle name="Normal 4 6 2 2" xfId="1241" xr:uid="{00000000-0005-0000-0000-0000617E0000}"/>
    <cellStyle name="Normal 4 6 2 2 2" xfId="2651" xr:uid="{00000000-0005-0000-0000-0000627E0000}"/>
    <cellStyle name="Normal 4 6 2 2 2 2" xfId="5125" xr:uid="{00000000-0005-0000-0000-0000637E0000}"/>
    <cellStyle name="Normal 4 6 2 2 2 2 2" xfId="13271" xr:uid="{00000000-0005-0000-0000-0000647E0000}"/>
    <cellStyle name="Normal 4 6 2 2 2 2 2 2" xfId="29567" xr:uid="{00000000-0005-0000-0000-0000657E0000}"/>
    <cellStyle name="Normal 4 6 2 2 2 2 3" xfId="21421" xr:uid="{00000000-0005-0000-0000-0000667E0000}"/>
    <cellStyle name="Normal 4 6 2 2 2 3" xfId="7950" xr:uid="{00000000-0005-0000-0000-0000677E0000}"/>
    <cellStyle name="Normal 4 6 2 2 2 3 2" xfId="16096" xr:uid="{00000000-0005-0000-0000-0000687E0000}"/>
    <cellStyle name="Normal 4 6 2 2 2 3 2 2" xfId="32392" xr:uid="{00000000-0005-0000-0000-0000697E0000}"/>
    <cellStyle name="Normal 4 6 2 2 2 3 3" xfId="24246" xr:uid="{00000000-0005-0000-0000-00006A7E0000}"/>
    <cellStyle name="Normal 4 6 2 2 2 4" xfId="10797" xr:uid="{00000000-0005-0000-0000-00006B7E0000}"/>
    <cellStyle name="Normal 4 6 2 2 2 4 2" xfId="27093" xr:uid="{00000000-0005-0000-0000-00006C7E0000}"/>
    <cellStyle name="Normal 4 6 2 2 2 5" xfId="18947" xr:uid="{00000000-0005-0000-0000-00006D7E0000}"/>
    <cellStyle name="Normal 4 6 2 2 3" xfId="3907" xr:uid="{00000000-0005-0000-0000-00006E7E0000}"/>
    <cellStyle name="Normal 4 6 2 2 3 2" xfId="12053" xr:uid="{00000000-0005-0000-0000-00006F7E0000}"/>
    <cellStyle name="Normal 4 6 2 2 3 2 2" xfId="28349" xr:uid="{00000000-0005-0000-0000-0000707E0000}"/>
    <cellStyle name="Normal 4 6 2 2 3 3" xfId="20203" xr:uid="{00000000-0005-0000-0000-0000717E0000}"/>
    <cellStyle name="Normal 4 6 2 2 4" xfId="6540" xr:uid="{00000000-0005-0000-0000-0000727E0000}"/>
    <cellStyle name="Normal 4 6 2 2 4 2" xfId="14686" xr:uid="{00000000-0005-0000-0000-0000737E0000}"/>
    <cellStyle name="Normal 4 6 2 2 4 2 2" xfId="30982" xr:uid="{00000000-0005-0000-0000-0000747E0000}"/>
    <cellStyle name="Normal 4 6 2 2 4 3" xfId="22836" xr:uid="{00000000-0005-0000-0000-0000757E0000}"/>
    <cellStyle name="Normal 4 6 2 2 5" xfId="9387" xr:uid="{00000000-0005-0000-0000-0000767E0000}"/>
    <cellStyle name="Normal 4 6 2 2 5 2" xfId="25683" xr:uid="{00000000-0005-0000-0000-0000777E0000}"/>
    <cellStyle name="Normal 4 6 2 2 6" xfId="17537" xr:uid="{00000000-0005-0000-0000-0000787E0000}"/>
    <cellStyle name="Normal 4 6 2 3" xfId="1946" xr:uid="{00000000-0005-0000-0000-0000797E0000}"/>
    <cellStyle name="Normal 4 6 2 3 2" xfId="4516" xr:uid="{00000000-0005-0000-0000-00007A7E0000}"/>
    <cellStyle name="Normal 4 6 2 3 2 2" xfId="12662" xr:uid="{00000000-0005-0000-0000-00007B7E0000}"/>
    <cellStyle name="Normal 4 6 2 3 2 2 2" xfId="28958" xr:uid="{00000000-0005-0000-0000-00007C7E0000}"/>
    <cellStyle name="Normal 4 6 2 3 2 3" xfId="20812" xr:uid="{00000000-0005-0000-0000-00007D7E0000}"/>
    <cellStyle name="Normal 4 6 2 3 3" xfId="7245" xr:uid="{00000000-0005-0000-0000-00007E7E0000}"/>
    <cellStyle name="Normal 4 6 2 3 3 2" xfId="15391" xr:uid="{00000000-0005-0000-0000-00007F7E0000}"/>
    <cellStyle name="Normal 4 6 2 3 3 2 2" xfId="31687" xr:uid="{00000000-0005-0000-0000-0000807E0000}"/>
    <cellStyle name="Normal 4 6 2 3 3 3" xfId="23541" xr:uid="{00000000-0005-0000-0000-0000817E0000}"/>
    <cellStyle name="Normal 4 6 2 3 4" xfId="10092" xr:uid="{00000000-0005-0000-0000-0000827E0000}"/>
    <cellStyle name="Normal 4 6 2 3 4 2" xfId="26388" xr:uid="{00000000-0005-0000-0000-0000837E0000}"/>
    <cellStyle name="Normal 4 6 2 3 5" xfId="18242" xr:uid="{00000000-0005-0000-0000-0000847E0000}"/>
    <cellStyle name="Normal 4 6 2 4" xfId="3298" xr:uid="{00000000-0005-0000-0000-0000857E0000}"/>
    <cellStyle name="Normal 4 6 2 4 2" xfId="11444" xr:uid="{00000000-0005-0000-0000-0000867E0000}"/>
    <cellStyle name="Normal 4 6 2 4 2 2" xfId="27740" xr:uid="{00000000-0005-0000-0000-0000877E0000}"/>
    <cellStyle name="Normal 4 6 2 4 3" xfId="19594" xr:uid="{00000000-0005-0000-0000-0000887E0000}"/>
    <cellStyle name="Normal 4 6 2 5" xfId="5835" xr:uid="{00000000-0005-0000-0000-0000897E0000}"/>
    <cellStyle name="Normal 4 6 2 5 2" xfId="13981" xr:uid="{00000000-0005-0000-0000-00008A7E0000}"/>
    <cellStyle name="Normal 4 6 2 5 2 2" xfId="30277" xr:uid="{00000000-0005-0000-0000-00008B7E0000}"/>
    <cellStyle name="Normal 4 6 2 5 3" xfId="22131" xr:uid="{00000000-0005-0000-0000-00008C7E0000}"/>
    <cellStyle name="Normal 4 6 2 6" xfId="8682" xr:uid="{00000000-0005-0000-0000-00008D7E0000}"/>
    <cellStyle name="Normal 4 6 2 6 2" xfId="24978" xr:uid="{00000000-0005-0000-0000-00008E7E0000}"/>
    <cellStyle name="Normal 4 6 2 7" xfId="16832" xr:uid="{00000000-0005-0000-0000-00008F7E0000}"/>
    <cellStyle name="Normal 4 6 3" xfId="897" xr:uid="{00000000-0005-0000-0000-0000907E0000}"/>
    <cellStyle name="Normal 4 6 3 2" xfId="2307" xr:uid="{00000000-0005-0000-0000-0000917E0000}"/>
    <cellStyle name="Normal 4 6 3 2 2" xfId="4829" xr:uid="{00000000-0005-0000-0000-0000927E0000}"/>
    <cellStyle name="Normal 4 6 3 2 2 2" xfId="12975" xr:uid="{00000000-0005-0000-0000-0000937E0000}"/>
    <cellStyle name="Normal 4 6 3 2 2 2 2" xfId="29271" xr:uid="{00000000-0005-0000-0000-0000947E0000}"/>
    <cellStyle name="Normal 4 6 3 2 2 3" xfId="21125" xr:uid="{00000000-0005-0000-0000-0000957E0000}"/>
    <cellStyle name="Normal 4 6 3 2 3" xfId="7606" xr:uid="{00000000-0005-0000-0000-0000967E0000}"/>
    <cellStyle name="Normal 4 6 3 2 3 2" xfId="15752" xr:uid="{00000000-0005-0000-0000-0000977E0000}"/>
    <cellStyle name="Normal 4 6 3 2 3 2 2" xfId="32048" xr:uid="{00000000-0005-0000-0000-0000987E0000}"/>
    <cellStyle name="Normal 4 6 3 2 3 3" xfId="23902" xr:uid="{00000000-0005-0000-0000-0000997E0000}"/>
    <cellStyle name="Normal 4 6 3 2 4" xfId="10453" xr:uid="{00000000-0005-0000-0000-00009A7E0000}"/>
    <cellStyle name="Normal 4 6 3 2 4 2" xfId="26749" xr:uid="{00000000-0005-0000-0000-00009B7E0000}"/>
    <cellStyle name="Normal 4 6 3 2 5" xfId="18603" xr:uid="{00000000-0005-0000-0000-00009C7E0000}"/>
    <cellStyle name="Normal 4 6 3 3" xfId="3611" xr:uid="{00000000-0005-0000-0000-00009D7E0000}"/>
    <cellStyle name="Normal 4 6 3 3 2" xfId="11757" xr:uid="{00000000-0005-0000-0000-00009E7E0000}"/>
    <cellStyle name="Normal 4 6 3 3 2 2" xfId="28053" xr:uid="{00000000-0005-0000-0000-00009F7E0000}"/>
    <cellStyle name="Normal 4 6 3 3 3" xfId="19907" xr:uid="{00000000-0005-0000-0000-0000A07E0000}"/>
    <cellStyle name="Normal 4 6 3 4" xfId="6196" xr:uid="{00000000-0005-0000-0000-0000A17E0000}"/>
    <cellStyle name="Normal 4 6 3 4 2" xfId="14342" xr:uid="{00000000-0005-0000-0000-0000A27E0000}"/>
    <cellStyle name="Normal 4 6 3 4 2 2" xfId="30638" xr:uid="{00000000-0005-0000-0000-0000A37E0000}"/>
    <cellStyle name="Normal 4 6 3 4 3" xfId="22492" xr:uid="{00000000-0005-0000-0000-0000A47E0000}"/>
    <cellStyle name="Normal 4 6 3 5" xfId="9043" xr:uid="{00000000-0005-0000-0000-0000A57E0000}"/>
    <cellStyle name="Normal 4 6 3 5 2" xfId="25339" xr:uid="{00000000-0005-0000-0000-0000A67E0000}"/>
    <cellStyle name="Normal 4 6 3 6" xfId="17193" xr:uid="{00000000-0005-0000-0000-0000A77E0000}"/>
    <cellStyle name="Normal 4 6 4" xfId="1602" xr:uid="{00000000-0005-0000-0000-0000A87E0000}"/>
    <cellStyle name="Normal 4 6 4 2" xfId="4220" xr:uid="{00000000-0005-0000-0000-0000A97E0000}"/>
    <cellStyle name="Normal 4 6 4 2 2" xfId="12366" xr:uid="{00000000-0005-0000-0000-0000AA7E0000}"/>
    <cellStyle name="Normal 4 6 4 2 2 2" xfId="28662" xr:uid="{00000000-0005-0000-0000-0000AB7E0000}"/>
    <cellStyle name="Normal 4 6 4 2 3" xfId="20516" xr:uid="{00000000-0005-0000-0000-0000AC7E0000}"/>
    <cellStyle name="Normal 4 6 4 3" xfId="6901" xr:uid="{00000000-0005-0000-0000-0000AD7E0000}"/>
    <cellStyle name="Normal 4 6 4 3 2" xfId="15047" xr:uid="{00000000-0005-0000-0000-0000AE7E0000}"/>
    <cellStyle name="Normal 4 6 4 3 2 2" xfId="31343" xr:uid="{00000000-0005-0000-0000-0000AF7E0000}"/>
    <cellStyle name="Normal 4 6 4 3 3" xfId="23197" xr:uid="{00000000-0005-0000-0000-0000B07E0000}"/>
    <cellStyle name="Normal 4 6 4 4" xfId="9748" xr:uid="{00000000-0005-0000-0000-0000B17E0000}"/>
    <cellStyle name="Normal 4 6 4 4 2" xfId="26044" xr:uid="{00000000-0005-0000-0000-0000B27E0000}"/>
    <cellStyle name="Normal 4 6 4 5" xfId="17898" xr:uid="{00000000-0005-0000-0000-0000B37E0000}"/>
    <cellStyle name="Normal 4 6 5" xfId="3002" xr:uid="{00000000-0005-0000-0000-0000B47E0000}"/>
    <cellStyle name="Normal 4 6 5 2" xfId="11148" xr:uid="{00000000-0005-0000-0000-0000B57E0000}"/>
    <cellStyle name="Normal 4 6 5 2 2" xfId="27444" xr:uid="{00000000-0005-0000-0000-0000B67E0000}"/>
    <cellStyle name="Normal 4 6 5 3" xfId="19298" xr:uid="{00000000-0005-0000-0000-0000B77E0000}"/>
    <cellStyle name="Normal 4 6 6" xfId="5491" xr:uid="{00000000-0005-0000-0000-0000B87E0000}"/>
    <cellStyle name="Normal 4 6 6 2" xfId="13637" xr:uid="{00000000-0005-0000-0000-0000B97E0000}"/>
    <cellStyle name="Normal 4 6 6 2 2" xfId="29933" xr:uid="{00000000-0005-0000-0000-0000BA7E0000}"/>
    <cellStyle name="Normal 4 6 6 3" xfId="21787" xr:uid="{00000000-0005-0000-0000-0000BB7E0000}"/>
    <cellStyle name="Normal 4 6 7" xfId="8338" xr:uid="{00000000-0005-0000-0000-0000BC7E0000}"/>
    <cellStyle name="Normal 4 6 7 2" xfId="24634" xr:uid="{00000000-0005-0000-0000-0000BD7E0000}"/>
    <cellStyle name="Normal 4 6 8" xfId="16488" xr:uid="{00000000-0005-0000-0000-0000BE7E0000}"/>
    <cellStyle name="Normal 4 7" xfId="266" xr:uid="{00000000-0005-0000-0000-0000BF7E0000}"/>
    <cellStyle name="Normal 4 7 2" xfId="610" xr:uid="{00000000-0005-0000-0000-0000C07E0000}"/>
    <cellStyle name="Normal 4 7 2 2" xfId="1316" xr:uid="{00000000-0005-0000-0000-0000C17E0000}"/>
    <cellStyle name="Normal 4 7 2 2 2" xfId="2726" xr:uid="{00000000-0005-0000-0000-0000C27E0000}"/>
    <cellStyle name="Normal 4 7 2 2 2 2" xfId="5199" xr:uid="{00000000-0005-0000-0000-0000C37E0000}"/>
    <cellStyle name="Normal 4 7 2 2 2 2 2" xfId="13345" xr:uid="{00000000-0005-0000-0000-0000C47E0000}"/>
    <cellStyle name="Normal 4 7 2 2 2 2 2 2" xfId="29641" xr:uid="{00000000-0005-0000-0000-0000C57E0000}"/>
    <cellStyle name="Normal 4 7 2 2 2 2 3" xfId="21495" xr:uid="{00000000-0005-0000-0000-0000C67E0000}"/>
    <cellStyle name="Normal 4 7 2 2 2 3" xfId="8025" xr:uid="{00000000-0005-0000-0000-0000C77E0000}"/>
    <cellStyle name="Normal 4 7 2 2 2 3 2" xfId="16171" xr:uid="{00000000-0005-0000-0000-0000C87E0000}"/>
    <cellStyle name="Normal 4 7 2 2 2 3 2 2" xfId="32467" xr:uid="{00000000-0005-0000-0000-0000C97E0000}"/>
    <cellStyle name="Normal 4 7 2 2 2 3 3" xfId="24321" xr:uid="{00000000-0005-0000-0000-0000CA7E0000}"/>
    <cellStyle name="Normal 4 7 2 2 2 4" xfId="10872" xr:uid="{00000000-0005-0000-0000-0000CB7E0000}"/>
    <cellStyle name="Normal 4 7 2 2 2 4 2" xfId="27168" xr:uid="{00000000-0005-0000-0000-0000CC7E0000}"/>
    <cellStyle name="Normal 4 7 2 2 2 5" xfId="19022" xr:uid="{00000000-0005-0000-0000-0000CD7E0000}"/>
    <cellStyle name="Normal 4 7 2 2 3" xfId="3981" xr:uid="{00000000-0005-0000-0000-0000CE7E0000}"/>
    <cellStyle name="Normal 4 7 2 2 3 2" xfId="12127" xr:uid="{00000000-0005-0000-0000-0000CF7E0000}"/>
    <cellStyle name="Normal 4 7 2 2 3 2 2" xfId="28423" xr:uid="{00000000-0005-0000-0000-0000D07E0000}"/>
    <cellStyle name="Normal 4 7 2 2 3 3" xfId="20277" xr:uid="{00000000-0005-0000-0000-0000D17E0000}"/>
    <cellStyle name="Normal 4 7 2 2 4" xfId="6615" xr:uid="{00000000-0005-0000-0000-0000D27E0000}"/>
    <cellStyle name="Normal 4 7 2 2 4 2" xfId="14761" xr:uid="{00000000-0005-0000-0000-0000D37E0000}"/>
    <cellStyle name="Normal 4 7 2 2 4 2 2" xfId="31057" xr:uid="{00000000-0005-0000-0000-0000D47E0000}"/>
    <cellStyle name="Normal 4 7 2 2 4 3" xfId="22911" xr:uid="{00000000-0005-0000-0000-0000D57E0000}"/>
    <cellStyle name="Normal 4 7 2 2 5" xfId="9462" xr:uid="{00000000-0005-0000-0000-0000D67E0000}"/>
    <cellStyle name="Normal 4 7 2 2 5 2" xfId="25758" xr:uid="{00000000-0005-0000-0000-0000D77E0000}"/>
    <cellStyle name="Normal 4 7 2 2 6" xfId="17612" xr:uid="{00000000-0005-0000-0000-0000D87E0000}"/>
    <cellStyle name="Normal 4 7 2 3" xfId="2021" xr:uid="{00000000-0005-0000-0000-0000D97E0000}"/>
    <cellStyle name="Normal 4 7 2 3 2" xfId="4590" xr:uid="{00000000-0005-0000-0000-0000DA7E0000}"/>
    <cellStyle name="Normal 4 7 2 3 2 2" xfId="12736" xr:uid="{00000000-0005-0000-0000-0000DB7E0000}"/>
    <cellStyle name="Normal 4 7 2 3 2 2 2" xfId="29032" xr:uid="{00000000-0005-0000-0000-0000DC7E0000}"/>
    <cellStyle name="Normal 4 7 2 3 2 3" xfId="20886" xr:uid="{00000000-0005-0000-0000-0000DD7E0000}"/>
    <cellStyle name="Normal 4 7 2 3 3" xfId="7320" xr:uid="{00000000-0005-0000-0000-0000DE7E0000}"/>
    <cellStyle name="Normal 4 7 2 3 3 2" xfId="15466" xr:uid="{00000000-0005-0000-0000-0000DF7E0000}"/>
    <cellStyle name="Normal 4 7 2 3 3 2 2" xfId="31762" xr:uid="{00000000-0005-0000-0000-0000E07E0000}"/>
    <cellStyle name="Normal 4 7 2 3 3 3" xfId="23616" xr:uid="{00000000-0005-0000-0000-0000E17E0000}"/>
    <cellStyle name="Normal 4 7 2 3 4" xfId="10167" xr:uid="{00000000-0005-0000-0000-0000E27E0000}"/>
    <cellStyle name="Normal 4 7 2 3 4 2" xfId="26463" xr:uid="{00000000-0005-0000-0000-0000E37E0000}"/>
    <cellStyle name="Normal 4 7 2 3 5" xfId="18317" xr:uid="{00000000-0005-0000-0000-0000E47E0000}"/>
    <cellStyle name="Normal 4 7 2 4" xfId="3372" xr:uid="{00000000-0005-0000-0000-0000E57E0000}"/>
    <cellStyle name="Normal 4 7 2 4 2" xfId="11518" xr:uid="{00000000-0005-0000-0000-0000E67E0000}"/>
    <cellStyle name="Normal 4 7 2 4 2 2" xfId="27814" xr:uid="{00000000-0005-0000-0000-0000E77E0000}"/>
    <cellStyle name="Normal 4 7 2 4 3" xfId="19668" xr:uid="{00000000-0005-0000-0000-0000E87E0000}"/>
    <cellStyle name="Normal 4 7 2 5" xfId="5910" xr:uid="{00000000-0005-0000-0000-0000E97E0000}"/>
    <cellStyle name="Normal 4 7 2 5 2" xfId="14056" xr:uid="{00000000-0005-0000-0000-0000EA7E0000}"/>
    <cellStyle name="Normal 4 7 2 5 2 2" xfId="30352" xr:uid="{00000000-0005-0000-0000-0000EB7E0000}"/>
    <cellStyle name="Normal 4 7 2 5 3" xfId="22206" xr:uid="{00000000-0005-0000-0000-0000EC7E0000}"/>
    <cellStyle name="Normal 4 7 2 6" xfId="8757" xr:uid="{00000000-0005-0000-0000-0000ED7E0000}"/>
    <cellStyle name="Normal 4 7 2 6 2" xfId="25053" xr:uid="{00000000-0005-0000-0000-0000EE7E0000}"/>
    <cellStyle name="Normal 4 7 2 7" xfId="16907" xr:uid="{00000000-0005-0000-0000-0000EF7E0000}"/>
    <cellStyle name="Normal 4 7 3" xfId="972" xr:uid="{00000000-0005-0000-0000-0000F07E0000}"/>
    <cellStyle name="Normal 4 7 3 2" xfId="2382" xr:uid="{00000000-0005-0000-0000-0000F17E0000}"/>
    <cellStyle name="Normal 4 7 3 2 2" xfId="4903" xr:uid="{00000000-0005-0000-0000-0000F27E0000}"/>
    <cellStyle name="Normal 4 7 3 2 2 2" xfId="13049" xr:uid="{00000000-0005-0000-0000-0000F37E0000}"/>
    <cellStyle name="Normal 4 7 3 2 2 2 2" xfId="29345" xr:uid="{00000000-0005-0000-0000-0000F47E0000}"/>
    <cellStyle name="Normal 4 7 3 2 2 3" xfId="21199" xr:uid="{00000000-0005-0000-0000-0000F57E0000}"/>
    <cellStyle name="Normal 4 7 3 2 3" xfId="7681" xr:uid="{00000000-0005-0000-0000-0000F67E0000}"/>
    <cellStyle name="Normal 4 7 3 2 3 2" xfId="15827" xr:uid="{00000000-0005-0000-0000-0000F77E0000}"/>
    <cellStyle name="Normal 4 7 3 2 3 2 2" xfId="32123" xr:uid="{00000000-0005-0000-0000-0000F87E0000}"/>
    <cellStyle name="Normal 4 7 3 2 3 3" xfId="23977" xr:uid="{00000000-0005-0000-0000-0000F97E0000}"/>
    <cellStyle name="Normal 4 7 3 2 4" xfId="10528" xr:uid="{00000000-0005-0000-0000-0000FA7E0000}"/>
    <cellStyle name="Normal 4 7 3 2 4 2" xfId="26824" xr:uid="{00000000-0005-0000-0000-0000FB7E0000}"/>
    <cellStyle name="Normal 4 7 3 2 5" xfId="18678" xr:uid="{00000000-0005-0000-0000-0000FC7E0000}"/>
    <cellStyle name="Normal 4 7 3 3" xfId="3685" xr:uid="{00000000-0005-0000-0000-0000FD7E0000}"/>
    <cellStyle name="Normal 4 7 3 3 2" xfId="11831" xr:uid="{00000000-0005-0000-0000-0000FE7E0000}"/>
    <cellStyle name="Normal 4 7 3 3 2 2" xfId="28127" xr:uid="{00000000-0005-0000-0000-0000FF7E0000}"/>
    <cellStyle name="Normal 4 7 3 3 3" xfId="19981" xr:uid="{00000000-0005-0000-0000-0000007F0000}"/>
    <cellStyle name="Normal 4 7 3 4" xfId="6271" xr:uid="{00000000-0005-0000-0000-0000017F0000}"/>
    <cellStyle name="Normal 4 7 3 4 2" xfId="14417" xr:uid="{00000000-0005-0000-0000-0000027F0000}"/>
    <cellStyle name="Normal 4 7 3 4 2 2" xfId="30713" xr:uid="{00000000-0005-0000-0000-0000037F0000}"/>
    <cellStyle name="Normal 4 7 3 4 3" xfId="22567" xr:uid="{00000000-0005-0000-0000-0000047F0000}"/>
    <cellStyle name="Normal 4 7 3 5" xfId="9118" xr:uid="{00000000-0005-0000-0000-0000057F0000}"/>
    <cellStyle name="Normal 4 7 3 5 2" xfId="25414" xr:uid="{00000000-0005-0000-0000-0000067F0000}"/>
    <cellStyle name="Normal 4 7 3 6" xfId="17268" xr:uid="{00000000-0005-0000-0000-0000077F0000}"/>
    <cellStyle name="Normal 4 7 4" xfId="1677" xr:uid="{00000000-0005-0000-0000-0000087F0000}"/>
    <cellStyle name="Normal 4 7 4 2" xfId="4294" xr:uid="{00000000-0005-0000-0000-0000097F0000}"/>
    <cellStyle name="Normal 4 7 4 2 2" xfId="12440" xr:uid="{00000000-0005-0000-0000-00000A7F0000}"/>
    <cellStyle name="Normal 4 7 4 2 2 2" xfId="28736" xr:uid="{00000000-0005-0000-0000-00000B7F0000}"/>
    <cellStyle name="Normal 4 7 4 2 3" xfId="20590" xr:uid="{00000000-0005-0000-0000-00000C7F0000}"/>
    <cellStyle name="Normal 4 7 4 3" xfId="6976" xr:uid="{00000000-0005-0000-0000-00000D7F0000}"/>
    <cellStyle name="Normal 4 7 4 3 2" xfId="15122" xr:uid="{00000000-0005-0000-0000-00000E7F0000}"/>
    <cellStyle name="Normal 4 7 4 3 2 2" xfId="31418" xr:uid="{00000000-0005-0000-0000-00000F7F0000}"/>
    <cellStyle name="Normal 4 7 4 3 3" xfId="23272" xr:uid="{00000000-0005-0000-0000-0000107F0000}"/>
    <cellStyle name="Normal 4 7 4 4" xfId="9823" xr:uid="{00000000-0005-0000-0000-0000117F0000}"/>
    <cellStyle name="Normal 4 7 4 4 2" xfId="26119" xr:uid="{00000000-0005-0000-0000-0000127F0000}"/>
    <cellStyle name="Normal 4 7 4 5" xfId="17973" xr:uid="{00000000-0005-0000-0000-0000137F0000}"/>
    <cellStyle name="Normal 4 7 5" xfId="3076" xr:uid="{00000000-0005-0000-0000-0000147F0000}"/>
    <cellStyle name="Normal 4 7 5 2" xfId="11222" xr:uid="{00000000-0005-0000-0000-0000157F0000}"/>
    <cellStyle name="Normal 4 7 5 2 2" xfId="27518" xr:uid="{00000000-0005-0000-0000-0000167F0000}"/>
    <cellStyle name="Normal 4 7 5 3" xfId="19372" xr:uid="{00000000-0005-0000-0000-0000177F0000}"/>
    <cellStyle name="Normal 4 7 6" xfId="5566" xr:uid="{00000000-0005-0000-0000-0000187F0000}"/>
    <cellStyle name="Normal 4 7 6 2" xfId="13712" xr:uid="{00000000-0005-0000-0000-0000197F0000}"/>
    <cellStyle name="Normal 4 7 6 2 2" xfId="30008" xr:uid="{00000000-0005-0000-0000-00001A7F0000}"/>
    <cellStyle name="Normal 4 7 6 3" xfId="21862" xr:uid="{00000000-0005-0000-0000-00001B7F0000}"/>
    <cellStyle name="Normal 4 7 7" xfId="8413" xr:uid="{00000000-0005-0000-0000-00001C7F0000}"/>
    <cellStyle name="Normal 4 7 7 2" xfId="24709" xr:uid="{00000000-0005-0000-0000-00001D7F0000}"/>
    <cellStyle name="Normal 4 7 8" xfId="16563" xr:uid="{00000000-0005-0000-0000-00001E7F0000}"/>
    <cellStyle name="Normal 4 8" xfId="356" xr:uid="{00000000-0005-0000-0000-00001F7F0000}"/>
    <cellStyle name="Normal 4 8 2" xfId="1062" xr:uid="{00000000-0005-0000-0000-0000207F0000}"/>
    <cellStyle name="Normal 4 8 2 2" xfId="2472" xr:uid="{00000000-0005-0000-0000-0000217F0000}"/>
    <cellStyle name="Normal 4 8 2 2 2" xfId="4977" xr:uid="{00000000-0005-0000-0000-0000227F0000}"/>
    <cellStyle name="Normal 4 8 2 2 2 2" xfId="13123" xr:uid="{00000000-0005-0000-0000-0000237F0000}"/>
    <cellStyle name="Normal 4 8 2 2 2 2 2" xfId="29419" xr:uid="{00000000-0005-0000-0000-0000247F0000}"/>
    <cellStyle name="Normal 4 8 2 2 2 3" xfId="21273" xr:uid="{00000000-0005-0000-0000-0000257F0000}"/>
    <cellStyle name="Normal 4 8 2 2 3" xfId="7771" xr:uid="{00000000-0005-0000-0000-0000267F0000}"/>
    <cellStyle name="Normal 4 8 2 2 3 2" xfId="15917" xr:uid="{00000000-0005-0000-0000-0000277F0000}"/>
    <cellStyle name="Normal 4 8 2 2 3 2 2" xfId="32213" xr:uid="{00000000-0005-0000-0000-0000287F0000}"/>
    <cellStyle name="Normal 4 8 2 2 3 3" xfId="24067" xr:uid="{00000000-0005-0000-0000-0000297F0000}"/>
    <cellStyle name="Normal 4 8 2 2 4" xfId="10618" xr:uid="{00000000-0005-0000-0000-00002A7F0000}"/>
    <cellStyle name="Normal 4 8 2 2 4 2" xfId="26914" xr:uid="{00000000-0005-0000-0000-00002B7F0000}"/>
    <cellStyle name="Normal 4 8 2 2 5" xfId="18768" xr:uid="{00000000-0005-0000-0000-00002C7F0000}"/>
    <cellStyle name="Normal 4 8 2 3" xfId="3759" xr:uid="{00000000-0005-0000-0000-00002D7F0000}"/>
    <cellStyle name="Normal 4 8 2 3 2" xfId="11905" xr:uid="{00000000-0005-0000-0000-00002E7F0000}"/>
    <cellStyle name="Normal 4 8 2 3 2 2" xfId="28201" xr:uid="{00000000-0005-0000-0000-00002F7F0000}"/>
    <cellStyle name="Normal 4 8 2 3 3" xfId="20055" xr:uid="{00000000-0005-0000-0000-0000307F0000}"/>
    <cellStyle name="Normal 4 8 2 4" xfId="6361" xr:uid="{00000000-0005-0000-0000-0000317F0000}"/>
    <cellStyle name="Normal 4 8 2 4 2" xfId="14507" xr:uid="{00000000-0005-0000-0000-0000327F0000}"/>
    <cellStyle name="Normal 4 8 2 4 2 2" xfId="30803" xr:uid="{00000000-0005-0000-0000-0000337F0000}"/>
    <cellStyle name="Normal 4 8 2 4 3" xfId="22657" xr:uid="{00000000-0005-0000-0000-0000347F0000}"/>
    <cellStyle name="Normal 4 8 2 5" xfId="9208" xr:uid="{00000000-0005-0000-0000-0000357F0000}"/>
    <cellStyle name="Normal 4 8 2 5 2" xfId="25504" xr:uid="{00000000-0005-0000-0000-0000367F0000}"/>
    <cellStyle name="Normal 4 8 2 6" xfId="17358" xr:uid="{00000000-0005-0000-0000-0000377F0000}"/>
    <cellStyle name="Normal 4 8 3" xfId="1767" xr:uid="{00000000-0005-0000-0000-0000387F0000}"/>
    <cellStyle name="Normal 4 8 3 2" xfId="4368" xr:uid="{00000000-0005-0000-0000-0000397F0000}"/>
    <cellStyle name="Normal 4 8 3 2 2" xfId="12514" xr:uid="{00000000-0005-0000-0000-00003A7F0000}"/>
    <cellStyle name="Normal 4 8 3 2 2 2" xfId="28810" xr:uid="{00000000-0005-0000-0000-00003B7F0000}"/>
    <cellStyle name="Normal 4 8 3 2 3" xfId="20664" xr:uid="{00000000-0005-0000-0000-00003C7F0000}"/>
    <cellStyle name="Normal 4 8 3 3" xfId="7066" xr:uid="{00000000-0005-0000-0000-00003D7F0000}"/>
    <cellStyle name="Normal 4 8 3 3 2" xfId="15212" xr:uid="{00000000-0005-0000-0000-00003E7F0000}"/>
    <cellStyle name="Normal 4 8 3 3 2 2" xfId="31508" xr:uid="{00000000-0005-0000-0000-00003F7F0000}"/>
    <cellStyle name="Normal 4 8 3 3 3" xfId="23362" xr:uid="{00000000-0005-0000-0000-0000407F0000}"/>
    <cellStyle name="Normal 4 8 3 4" xfId="9913" xr:uid="{00000000-0005-0000-0000-0000417F0000}"/>
    <cellStyle name="Normal 4 8 3 4 2" xfId="26209" xr:uid="{00000000-0005-0000-0000-0000427F0000}"/>
    <cellStyle name="Normal 4 8 3 5" xfId="18063" xr:uid="{00000000-0005-0000-0000-0000437F0000}"/>
    <cellStyle name="Normal 4 8 4" xfId="3150" xr:uid="{00000000-0005-0000-0000-0000447F0000}"/>
    <cellStyle name="Normal 4 8 4 2" xfId="11296" xr:uid="{00000000-0005-0000-0000-0000457F0000}"/>
    <cellStyle name="Normal 4 8 4 2 2" xfId="27592" xr:uid="{00000000-0005-0000-0000-0000467F0000}"/>
    <cellStyle name="Normal 4 8 4 3" xfId="19446" xr:uid="{00000000-0005-0000-0000-0000477F0000}"/>
    <cellStyle name="Normal 4 8 5" xfId="5656" xr:uid="{00000000-0005-0000-0000-0000487F0000}"/>
    <cellStyle name="Normal 4 8 5 2" xfId="13802" xr:uid="{00000000-0005-0000-0000-0000497F0000}"/>
    <cellStyle name="Normal 4 8 5 2 2" xfId="30098" xr:uid="{00000000-0005-0000-0000-00004A7F0000}"/>
    <cellStyle name="Normal 4 8 5 3" xfId="21952" xr:uid="{00000000-0005-0000-0000-00004B7F0000}"/>
    <cellStyle name="Normal 4 8 6" xfId="8503" xr:uid="{00000000-0005-0000-0000-00004C7F0000}"/>
    <cellStyle name="Normal 4 8 6 2" xfId="24799" xr:uid="{00000000-0005-0000-0000-00004D7F0000}"/>
    <cellStyle name="Normal 4 8 7" xfId="16653" xr:uid="{00000000-0005-0000-0000-00004E7F0000}"/>
    <cellStyle name="Normal 4 9" xfId="718" xr:uid="{00000000-0005-0000-0000-00004F7F0000}"/>
    <cellStyle name="Normal 4 9 2" xfId="2128" xr:uid="{00000000-0005-0000-0000-0000507F0000}"/>
    <cellStyle name="Normal 4 9 2 2" xfId="4681" xr:uid="{00000000-0005-0000-0000-0000517F0000}"/>
    <cellStyle name="Normal 4 9 2 2 2" xfId="12827" xr:uid="{00000000-0005-0000-0000-0000527F0000}"/>
    <cellStyle name="Normal 4 9 2 2 2 2" xfId="29123" xr:uid="{00000000-0005-0000-0000-0000537F0000}"/>
    <cellStyle name="Normal 4 9 2 2 3" xfId="20977" xr:uid="{00000000-0005-0000-0000-0000547F0000}"/>
    <cellStyle name="Normal 4 9 2 3" xfId="7427" xr:uid="{00000000-0005-0000-0000-0000557F0000}"/>
    <cellStyle name="Normal 4 9 2 3 2" xfId="15573" xr:uid="{00000000-0005-0000-0000-0000567F0000}"/>
    <cellStyle name="Normal 4 9 2 3 2 2" xfId="31869" xr:uid="{00000000-0005-0000-0000-0000577F0000}"/>
    <cellStyle name="Normal 4 9 2 3 3" xfId="23723" xr:uid="{00000000-0005-0000-0000-0000587F0000}"/>
    <cellStyle name="Normal 4 9 2 4" xfId="10274" xr:uid="{00000000-0005-0000-0000-0000597F0000}"/>
    <cellStyle name="Normal 4 9 2 4 2" xfId="26570" xr:uid="{00000000-0005-0000-0000-00005A7F0000}"/>
    <cellStyle name="Normal 4 9 2 5" xfId="18424" xr:uid="{00000000-0005-0000-0000-00005B7F0000}"/>
    <cellStyle name="Normal 4 9 3" xfId="3463" xr:uid="{00000000-0005-0000-0000-00005C7F0000}"/>
    <cellStyle name="Normal 4 9 3 2" xfId="11609" xr:uid="{00000000-0005-0000-0000-00005D7F0000}"/>
    <cellStyle name="Normal 4 9 3 2 2" xfId="27905" xr:uid="{00000000-0005-0000-0000-00005E7F0000}"/>
    <cellStyle name="Normal 4 9 3 3" xfId="19759" xr:uid="{00000000-0005-0000-0000-00005F7F0000}"/>
    <cellStyle name="Normal 4 9 4" xfId="6017" xr:uid="{00000000-0005-0000-0000-0000607F0000}"/>
    <cellStyle name="Normal 4 9 4 2" xfId="14163" xr:uid="{00000000-0005-0000-0000-0000617F0000}"/>
    <cellStyle name="Normal 4 9 4 2 2" xfId="30459" xr:uid="{00000000-0005-0000-0000-0000627F0000}"/>
    <cellStyle name="Normal 4 9 4 3" xfId="22313" xr:uid="{00000000-0005-0000-0000-0000637F0000}"/>
    <cellStyle name="Normal 4 9 5" xfId="8864" xr:uid="{00000000-0005-0000-0000-0000647F0000}"/>
    <cellStyle name="Normal 4 9 5 2" xfId="25160" xr:uid="{00000000-0005-0000-0000-0000657F0000}"/>
    <cellStyle name="Normal 4 9 6" xfId="17014" xr:uid="{00000000-0005-0000-0000-0000667F0000}"/>
    <cellStyle name="Normal 5" xfId="8153" xr:uid="{00000000-0005-0000-0000-0000677F0000}"/>
    <cellStyle name="Normal 5 2" xfId="16299" xr:uid="{00000000-0005-0000-0000-0000687F0000}"/>
    <cellStyle name="Normal 5 2 2" xfId="32595" xr:uid="{00000000-0005-0000-0000-0000697F0000}"/>
    <cellStyle name="Normal 5 3" xfId="24449" xr:uid="{00000000-0005-0000-0000-00006A7F0000}"/>
    <cellStyle name="Normal 6" xfId="32605" xr:uid="{00000000-0005-0000-0000-00006B7F0000}"/>
    <cellStyle name="Normal 7" xfId="32607" xr:uid="{00000000-0005-0000-0000-00006C7F0000}"/>
    <cellStyle name="Normal 8" xfId="32623" xr:uid="{00000000-0005-0000-0000-00006D7F0000}"/>
    <cellStyle name="Título 3 2" xfId="3" xr:uid="{00000000-0005-0000-0000-00006E7F0000}"/>
    <cellStyle name="Título 3 3" xfId="6" xr:uid="{00000000-0005-0000-0000-00006F7F0000}"/>
  </cellStyles>
  <dxfs count="95">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right style="thin">
          <color rgb="FF000000"/>
        </right>
        <top style="thin">
          <color rgb="FF000000"/>
        </top>
        <bottom style="thin">
          <color indexed="64"/>
        </bottom>
      </border>
    </dxf>
    <dxf>
      <border outline="0">
        <bottom style="thin">
          <color indexed="64"/>
        </bottom>
      </border>
    </dxf>
    <dxf>
      <fill>
        <patternFill patternType="none">
          <fgColor indexed="64"/>
          <bgColor auto="1"/>
        </patternFill>
      </fill>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solid">
          <fgColor indexed="64"/>
          <bgColor rgb="FF7B7777"/>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z val="10"/>
        <color auto="1"/>
        <name val="Arial"/>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Arial"/>
        <scheme val="none"/>
      </font>
      <numFmt numFmtId="165"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vertAlign val="baseline"/>
        <sz val="10"/>
        <color auto="1"/>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rder>
    </dxf>
    <dxf>
      <border outline="0">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rgb="FF000000"/>
        </top>
      </border>
    </dxf>
    <dxf>
      <border diagonalUp="0" diagonalDown="0">
        <left style="thin">
          <color rgb="FF000000"/>
        </left>
        <right style="thin">
          <color rgb="FF000000"/>
        </right>
        <top style="thin">
          <color rgb="FF000000"/>
        </top>
        <bottom style="thin">
          <color rgb="FF000000"/>
        </bottom>
      </border>
    </dxf>
    <dxf>
      <fill>
        <patternFill patternType="none">
          <fgColor rgb="FF000000"/>
          <bgColor auto="1"/>
        </patternFill>
      </fill>
    </dxf>
    <dxf>
      <border>
        <bottom style="thin">
          <color rgb="FF000000"/>
        </bottom>
      </border>
    </dxf>
    <dxf>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u/>
        <sz val="10"/>
        <color theme="10"/>
        <name val="Arial"/>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theme="4" tint="-0.249977111117893"/>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s>
  <tableStyles count="0" defaultTableStyle="TableStyleMedium2" defaultPivotStyle="PivotStyleLight16"/>
  <colors>
    <mruColors>
      <color rgb="FFFF66CC"/>
      <color rgb="FF0078D2"/>
      <color rgb="FFFFCC66"/>
      <color rgb="FFFF5353"/>
      <color rgb="FFFF9900"/>
      <color rgb="FFFFFF00"/>
      <color rgb="FFFFFF66"/>
      <color rgb="FFFFFFCC"/>
      <color rgb="FFFFCC00"/>
      <color rgb="FFE5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sharedStrings" Target="sharedStrings.xml"/><Relationship Id="rId26" Type="http://schemas.openxmlformats.org/officeDocument/2006/relationships/customXml" Target="../customXml/item6.xml"/><Relationship Id="rId39" Type="http://schemas.openxmlformats.org/officeDocument/2006/relationships/customXml" Target="../customXml/item19.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5.096522309711287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7.9732207763348314E-2"/>
          <c:y val="0.19169854228805308"/>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Resumen!$N$17:$N$40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100</c:v>
                </c:pt>
                <c:pt idx="19">
                  <c:v>0</c:v>
                </c:pt>
                <c:pt idx="20">
                  <c:v>0</c:v>
                </c:pt>
                <c:pt idx="21">
                  <c:v>0</c:v>
                </c:pt>
                <c:pt idx="22">
                  <c:v>0</c:v>
                </c:pt>
                <c:pt idx="23">
                  <c:v>0</c:v>
                </c:pt>
              </c:numCache>
            </c:numRef>
          </c:val>
          <c:extLst>
            <c:ext xmlns:c16="http://schemas.microsoft.com/office/drawing/2014/chart" uri="{C3380CC4-5D6E-409C-BE32-E72D297353CC}">
              <c16:uniqueId val="{00000000-CF0E-4FAF-BA10-5411DB5EA4C7}"/>
            </c:ext>
          </c:extLst>
        </c:ser>
        <c:ser>
          <c:idx val="1"/>
          <c:order val="1"/>
          <c:tx>
            <c:v>Restringidos</c:v>
          </c:tx>
          <c:spPr>
            <a:solidFill>
              <a:schemeClr val="accent2"/>
            </a:solidFill>
            <a:ln>
              <a:noFill/>
            </a:ln>
            <a:effectLst/>
          </c:spPr>
          <c:invertIfNegative val="0"/>
          <c:cat>
            <c:strRef>
              <c:f>Resumen!$M$17:$M$40</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Resumen!$O$17:$O$40</c:f>
              <c:numCache>
                <c:formatCode>0</c:formatCode>
                <c:ptCount val="24"/>
                <c:pt idx="0">
                  <c:v>128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795</c:v>
                </c:pt>
                <c:pt idx="19">
                  <c:v>60</c:v>
                </c:pt>
                <c:pt idx="20">
                  <c:v>384</c:v>
                </c:pt>
                <c:pt idx="21">
                  <c:v>0</c:v>
                </c:pt>
                <c:pt idx="22">
                  <c:v>0</c:v>
                </c:pt>
                <c:pt idx="23">
                  <c:v>632</c:v>
                </c:pt>
              </c:numCache>
            </c:numRef>
          </c:val>
          <c:extLst>
            <c:ext xmlns:c16="http://schemas.microsoft.com/office/drawing/2014/chart" uri="{C3380CC4-5D6E-409C-BE32-E72D297353CC}">
              <c16:uniqueId val="{00000001-CF0E-4FAF-BA10-5411DB5EA4C7}"/>
            </c:ext>
          </c:extLst>
        </c:ser>
        <c:dLbls>
          <c:showLegendKey val="0"/>
          <c:showVal val="0"/>
          <c:showCatName val="0"/>
          <c:showSerName val="0"/>
          <c:showPercent val="0"/>
          <c:showBubbleSize val="0"/>
        </c:dLbls>
        <c:gapWidth val="150"/>
        <c:overlap val="100"/>
        <c:axId val="112626456"/>
        <c:axId val="190844144"/>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Resumen!$M$17:$M$40</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Resumen!$P$17:$P$40</c15:sqref>
                        </c15:formulaRef>
                      </c:ext>
                    </c:extLst>
                    <c:numCache>
                      <c:formatCode>0</c:formatCode>
                      <c:ptCount val="24"/>
                      <c:pt idx="0">
                        <c:v>128</c:v>
                      </c:pt>
                      <c:pt idx="1">
                        <c:v>1975</c:v>
                      </c:pt>
                      <c:pt idx="2">
                        <c:v>0</c:v>
                      </c:pt>
                      <c:pt idx="3">
                        <c:v>0</c:v>
                      </c:pt>
                      <c:pt idx="4">
                        <c:v>195</c:v>
                      </c:pt>
                      <c:pt idx="5">
                        <c:v>578</c:v>
                      </c:pt>
                      <c:pt idx="6">
                        <c:v>120</c:v>
                      </c:pt>
                      <c:pt idx="7">
                        <c:v>28</c:v>
                      </c:pt>
                      <c:pt idx="8">
                        <c:v>102</c:v>
                      </c:pt>
                      <c:pt idx="9">
                        <c:v>250</c:v>
                      </c:pt>
                      <c:pt idx="10">
                        <c:v>50</c:v>
                      </c:pt>
                      <c:pt idx="11">
                        <c:v>0</c:v>
                      </c:pt>
                      <c:pt idx="12">
                        <c:v>320</c:v>
                      </c:pt>
                      <c:pt idx="13">
                        <c:v>1</c:v>
                      </c:pt>
                      <c:pt idx="14">
                        <c:v>18</c:v>
                      </c:pt>
                      <c:pt idx="15">
                        <c:v>0</c:v>
                      </c:pt>
                      <c:pt idx="16">
                        <c:v>233</c:v>
                      </c:pt>
                      <c:pt idx="17">
                        <c:v>20</c:v>
                      </c:pt>
                      <c:pt idx="18">
                        <c:v>895</c:v>
                      </c:pt>
                      <c:pt idx="19">
                        <c:v>60</c:v>
                      </c:pt>
                      <c:pt idx="20">
                        <c:v>384</c:v>
                      </c:pt>
                      <c:pt idx="21">
                        <c:v>0</c:v>
                      </c:pt>
                      <c:pt idx="22">
                        <c:v>0</c:v>
                      </c:pt>
                      <c:pt idx="23">
                        <c:v>632</c:v>
                      </c:pt>
                    </c:numCache>
                  </c:numRef>
                </c:val>
                <c:extLst>
                  <c:ext xmlns:c16="http://schemas.microsoft.com/office/drawing/2014/chart" uri="{C3380CC4-5D6E-409C-BE32-E72D297353CC}">
                    <c16:uniqueId val="{00000002-CF0E-4FAF-BA10-5411DB5EA4C7}"/>
                  </c:ext>
                </c:extLst>
              </c15:ser>
            </c15:filteredBarSeries>
          </c:ext>
        </c:extLst>
      </c:barChart>
      <c:catAx>
        <c:axId val="112626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90844144"/>
        <c:crosses val="autoZero"/>
        <c:auto val="1"/>
        <c:lblAlgn val="ctr"/>
        <c:lblOffset val="100"/>
        <c:noMultiLvlLbl val="0"/>
      </c:catAx>
      <c:valAx>
        <c:axId val="190844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112626456"/>
        <c:crosses val="autoZero"/>
        <c:crossBetween val="between"/>
        <c:minorUnit val="500"/>
      </c:valAx>
      <c:spPr>
        <a:noFill/>
        <a:ln>
          <a:noFill/>
        </a:ln>
        <a:effectLst/>
      </c:spPr>
    </c:plotArea>
    <c:legend>
      <c:legendPos val="b"/>
      <c:layout>
        <c:manualLayout>
          <c:xMode val="edge"/>
          <c:yMode val="edge"/>
          <c:x val="0.54601924759405074"/>
          <c:y val="3.7615193934091573E-2"/>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1.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10.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62593</xdr:colOff>
      <xdr:row>1</xdr:row>
      <xdr:rowOff>77558</xdr:rowOff>
    </xdr:from>
    <xdr:to>
      <xdr:col>6</xdr:col>
      <xdr:colOff>874304</xdr:colOff>
      <xdr:row>3</xdr:row>
      <xdr:rowOff>26063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7092043" y="144233"/>
          <a:ext cx="808536" cy="901004"/>
        </a:xfrm>
        <a:prstGeom prst="rect">
          <a:avLst/>
        </a:prstGeom>
      </xdr:spPr>
    </xdr:pic>
    <xdr:clientData/>
  </xdr:twoCellAnchor>
  <xdr:twoCellAnchor editAs="oneCell">
    <xdr:from>
      <xdr:col>0</xdr:col>
      <xdr:colOff>90236</xdr:colOff>
      <xdr:row>1</xdr:row>
      <xdr:rowOff>172179</xdr:rowOff>
    </xdr:from>
    <xdr:to>
      <xdr:col>2</xdr:col>
      <xdr:colOff>571196</xdr:colOff>
      <xdr:row>1</xdr:row>
      <xdr:rowOff>499578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236" y="242363"/>
          <a:ext cx="1632820" cy="327399"/>
        </a:xfrm>
        <a:prstGeom prst="rect">
          <a:avLst/>
        </a:prstGeom>
      </xdr:spPr>
    </xdr:pic>
    <xdr:clientData/>
  </xdr:twoCellAnchor>
  <xdr:twoCellAnchor>
    <xdr:from>
      <xdr:col>5</xdr:col>
      <xdr:colOff>0</xdr:colOff>
      <xdr:row>41</xdr:row>
      <xdr:rowOff>113518</xdr:rowOff>
    </xdr:from>
    <xdr:to>
      <xdr:col>11</xdr:col>
      <xdr:colOff>75376</xdr:colOff>
      <xdr:row>55</xdr:row>
      <xdr:rowOff>174112</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42101</xdr:colOff>
      <xdr:row>3</xdr:row>
      <xdr:rowOff>178593</xdr:rowOff>
    </xdr:from>
    <xdr:to>
      <xdr:col>4</xdr:col>
      <xdr:colOff>672933</xdr:colOff>
      <xdr:row>53</xdr:row>
      <xdr:rowOff>59531</xdr:rowOff>
    </xdr:to>
    <xdr:pic>
      <xdr:nvPicPr>
        <xdr:cNvPr id="12" name="Imagen 11">
          <a:extLst>
            <a:ext uri="{FF2B5EF4-FFF2-40B4-BE49-F238E27FC236}">
              <a16:creationId xmlns:a16="http://schemas.microsoft.com/office/drawing/2014/main" id="{9A95D04D-4457-11B3-8E20-52CF2BE183D7}"/>
            </a:ext>
          </a:extLst>
        </xdr:cNvPr>
        <xdr:cNvPicPr>
          <a:picLocks noChangeAspect="1"/>
        </xdr:cNvPicPr>
      </xdr:nvPicPr>
      <xdr:blipFill>
        <a:blip xmlns:r="http://schemas.openxmlformats.org/officeDocument/2006/relationships" r:embed="rId6"/>
        <a:stretch>
          <a:fillRect/>
        </a:stretch>
      </xdr:blipFill>
      <xdr:spPr>
        <a:xfrm>
          <a:off x="482632" y="1428749"/>
          <a:ext cx="6679207" cy="9560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1556599</xdr:colOff>
      <xdr:row>1</xdr:row>
      <xdr:rowOff>115301</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309937" cy="606719"/>
        </a:xfrm>
        <a:prstGeom prst="rect">
          <a:avLst/>
        </a:prstGeom>
      </xdr:spPr>
    </xdr:pic>
    <xdr:clientData/>
  </xdr:twoCellAnchor>
  <xdr:twoCellAnchor editAs="oneCell">
    <xdr:from>
      <xdr:col>11</xdr:col>
      <xdr:colOff>259898</xdr:colOff>
      <xdr:row>0</xdr:row>
      <xdr:rowOff>13532</xdr:rowOff>
    </xdr:from>
    <xdr:to>
      <xdr:col>12</xdr:col>
      <xdr:colOff>574164</xdr:colOff>
      <xdr:row>2</xdr:row>
      <xdr:rowOff>134919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7881148" y="13532"/>
          <a:ext cx="1057220" cy="1140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199145</xdr:rowOff>
    </xdr:from>
    <xdr:to>
      <xdr:col>3</xdr:col>
      <xdr:colOff>1484729</xdr:colOff>
      <xdr:row>1</xdr:row>
      <xdr:rowOff>115301</xdr:rowOff>
    </xdr:to>
    <xdr:pic>
      <xdr:nvPicPr>
        <xdr:cNvPr id="2" name="Imagen 1">
          <a:extLst>
            <a:ext uri="{FF2B5EF4-FFF2-40B4-BE49-F238E27FC236}">
              <a16:creationId xmlns:a16="http://schemas.microsoft.com/office/drawing/2014/main" id="{D1385D8F-57A6-4FA6-B331-DC6C2E7E47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9145"/>
          <a:ext cx="3294479" cy="611481"/>
        </a:xfrm>
        <a:prstGeom prst="rect">
          <a:avLst/>
        </a:prstGeom>
      </xdr:spPr>
    </xdr:pic>
    <xdr:clientData/>
  </xdr:twoCellAnchor>
  <xdr:twoCellAnchor editAs="oneCell">
    <xdr:from>
      <xdr:col>11</xdr:col>
      <xdr:colOff>259898</xdr:colOff>
      <xdr:row>0</xdr:row>
      <xdr:rowOff>13532</xdr:rowOff>
    </xdr:from>
    <xdr:to>
      <xdr:col>12</xdr:col>
      <xdr:colOff>574165</xdr:colOff>
      <xdr:row>2</xdr:row>
      <xdr:rowOff>134919</xdr:rowOff>
    </xdr:to>
    <xdr:pic>
      <xdr:nvPicPr>
        <xdr:cNvPr id="3" name="Imagen 2">
          <a:extLst>
            <a:ext uri="{FF2B5EF4-FFF2-40B4-BE49-F238E27FC236}">
              <a16:creationId xmlns:a16="http://schemas.microsoft.com/office/drawing/2014/main" id="{2868E0DF-7450-4781-B7FA-A3248C10CD21}"/>
            </a:ext>
          </a:extLst>
        </xdr:cNvPr>
        <xdr:cNvPicPr>
          <a:picLocks noChangeAspect="1"/>
        </xdr:cNvPicPr>
      </xdr:nvPicPr>
      <xdr:blipFill>
        <a:blip xmlns:r="http://schemas.openxmlformats.org/officeDocument/2006/relationships" r:embed="rId2"/>
        <a:stretch>
          <a:fillRect/>
        </a:stretch>
      </xdr:blipFill>
      <xdr:spPr>
        <a:xfrm>
          <a:off x="16595273" y="13532"/>
          <a:ext cx="1057217" cy="1140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2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1</xdr:row>
      <xdr:rowOff>66675</xdr:rowOff>
    </xdr:from>
    <xdr:ext cx="1696779" cy="560203"/>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42875"/>
          <a:ext cx="1696779" cy="560203"/>
        </a:xfrm>
        <a:prstGeom prst="rect">
          <a:avLst/>
        </a:prstGeom>
      </xdr:spPr>
    </xdr:pic>
    <xdr:clientData/>
  </xdr:oneCellAnchor>
  <xdr:oneCellAnchor>
    <xdr:from>
      <xdr:col>5</xdr:col>
      <xdr:colOff>1511416</xdr:colOff>
      <xdr:row>0</xdr:row>
      <xdr:rowOff>247650</xdr:rowOff>
    </xdr:from>
    <xdr:ext cx="851199" cy="930589"/>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607666" y="76200"/>
          <a:ext cx="851199" cy="93058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38100" cy="1905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4" name="Imagen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0</xdr:row>
      <xdr:rowOff>0</xdr:rowOff>
    </xdr:from>
    <xdr:ext cx="19050" cy="19050"/>
    <xdr:pic>
      <xdr:nvPicPr>
        <xdr:cNvPr id="5" name="Imagen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025869" cy="519389"/>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785" y="107043"/>
          <a:ext cx="2025869" cy="519389"/>
        </a:xfrm>
        <a:prstGeom prst="rect">
          <a:avLst/>
        </a:prstGeom>
      </xdr:spPr>
    </xdr:pic>
    <xdr:clientData/>
  </xdr:oneCellAnchor>
  <xdr:oneCellAnchor>
    <xdr:from>
      <xdr:col>1</xdr:col>
      <xdr:colOff>0</xdr:colOff>
      <xdr:row>1</xdr:row>
      <xdr:rowOff>0</xdr:rowOff>
    </xdr:from>
    <xdr:ext cx="38100" cy="19050"/>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8" name="Imagen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9" name="Imagen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xdr:row>
      <xdr:rowOff>0</xdr:rowOff>
    </xdr:from>
    <xdr:ext cx="19050" cy="19050"/>
    <xdr:pic>
      <xdr:nvPicPr>
        <xdr:cNvPr id="10" name="Imagen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1682114</xdr:colOff>
      <xdr:row>1</xdr:row>
      <xdr:rowOff>146685</xdr:rowOff>
    </xdr:from>
    <xdr:ext cx="704851" cy="750589"/>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stretch>
          <a:fillRect/>
        </a:stretch>
      </xdr:blipFill>
      <xdr:spPr>
        <a:xfrm>
          <a:off x="9930764" y="184785"/>
          <a:ext cx="704851" cy="750589"/>
        </a:xfrm>
        <a:prstGeom prst="rect">
          <a:avLst/>
        </a:prstGeom>
      </xdr:spPr>
    </xdr:pic>
    <xdr:clientData/>
  </xdr:oneCellAnchor>
  <xdr:twoCellAnchor editAs="oneCell">
    <xdr:from>
      <xdr:col>0</xdr:col>
      <xdr:colOff>1</xdr:colOff>
      <xdr:row>3</xdr:row>
      <xdr:rowOff>219074</xdr:rowOff>
    </xdr:from>
    <xdr:to>
      <xdr:col>7</xdr:col>
      <xdr:colOff>28576</xdr:colOff>
      <xdr:row>39</xdr:row>
      <xdr:rowOff>152400</xdr:rowOff>
    </xdr:to>
    <xdr:pic>
      <xdr:nvPicPr>
        <xdr:cNvPr id="14" name="Imagen 13">
          <a:extLst>
            <a:ext uri="{FF2B5EF4-FFF2-40B4-BE49-F238E27FC236}">
              <a16:creationId xmlns:a16="http://schemas.microsoft.com/office/drawing/2014/main" id="{5DF2EAE2-F306-1B17-50F6-342887B48744}"/>
            </a:ext>
          </a:extLst>
        </xdr:cNvPr>
        <xdr:cNvPicPr>
          <a:picLocks noChangeAspect="1"/>
        </xdr:cNvPicPr>
      </xdr:nvPicPr>
      <xdr:blipFill>
        <a:blip xmlns:r="http://schemas.openxmlformats.org/officeDocument/2006/relationships" r:embed="rId5"/>
        <a:stretch>
          <a:fillRect/>
        </a:stretch>
      </xdr:blipFill>
      <xdr:spPr>
        <a:xfrm>
          <a:off x="1" y="1238249"/>
          <a:ext cx="10344150" cy="72009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38100" cy="19050"/>
    <xdr:pic>
      <xdr:nvPicPr>
        <xdr:cNvPr id="2" name="Imagen 1">
          <a:extLst>
            <a:ext uri="{FF2B5EF4-FFF2-40B4-BE49-F238E27FC236}">
              <a16:creationId xmlns:a16="http://schemas.microsoft.com/office/drawing/2014/main" id="{0B1C5C69-55A2-41C1-BBE5-A3FC36A3B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3" name="Imagen 2">
          <a:extLst>
            <a:ext uri="{FF2B5EF4-FFF2-40B4-BE49-F238E27FC236}">
              <a16:creationId xmlns:a16="http://schemas.microsoft.com/office/drawing/2014/main" id="{9A6DD149-C0D4-4D94-BA36-26649F1E3E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4" name="Imagen 3">
          <a:extLst>
            <a:ext uri="{FF2B5EF4-FFF2-40B4-BE49-F238E27FC236}">
              <a16:creationId xmlns:a16="http://schemas.microsoft.com/office/drawing/2014/main" id="{3D56EF30-75EC-4121-8F2D-84489A61C7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CCA4320A-BB20-463F-8746-C8950EB025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6" name="Imagen 5">
          <a:extLst>
            <a:ext uri="{FF2B5EF4-FFF2-40B4-BE49-F238E27FC236}">
              <a16:creationId xmlns:a16="http://schemas.microsoft.com/office/drawing/2014/main" id="{DD48DD95-CACE-49B1-AC2D-6C9CE9A4F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7" name="Imagen 6">
          <a:extLst>
            <a:ext uri="{FF2B5EF4-FFF2-40B4-BE49-F238E27FC236}">
              <a16:creationId xmlns:a16="http://schemas.microsoft.com/office/drawing/2014/main" id="{137147FD-2AF0-4F83-8235-B0DABB77A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8" name="Imagen 7">
          <a:extLst>
            <a:ext uri="{FF2B5EF4-FFF2-40B4-BE49-F238E27FC236}">
              <a16:creationId xmlns:a16="http://schemas.microsoft.com/office/drawing/2014/main" id="{1263DAF2-F8C3-4824-AB77-F59487916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6A4DFCDC-4114-4100-951F-D500FA2EA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62593</xdr:colOff>
      <xdr:row>1</xdr:row>
      <xdr:rowOff>77558</xdr:rowOff>
    </xdr:from>
    <xdr:to>
      <xdr:col>8</xdr:col>
      <xdr:colOff>871129</xdr:colOff>
      <xdr:row>3</xdr:row>
      <xdr:rowOff>26062</xdr:rowOff>
    </xdr:to>
    <xdr:pic>
      <xdr:nvPicPr>
        <xdr:cNvPr id="10" name="Imagen 9">
          <a:extLst>
            <a:ext uri="{FF2B5EF4-FFF2-40B4-BE49-F238E27FC236}">
              <a16:creationId xmlns:a16="http://schemas.microsoft.com/office/drawing/2014/main" id="{5BB349C5-8820-4844-8F0D-847178BCAB54}"/>
            </a:ext>
          </a:extLst>
        </xdr:cNvPr>
        <xdr:cNvPicPr>
          <a:picLocks noChangeAspect="1"/>
        </xdr:cNvPicPr>
      </xdr:nvPicPr>
      <xdr:blipFill>
        <a:blip xmlns:r="http://schemas.openxmlformats.org/officeDocument/2006/relationships" r:embed="rId3"/>
        <a:stretch>
          <a:fillRect/>
        </a:stretch>
      </xdr:blipFill>
      <xdr:spPr>
        <a:xfrm>
          <a:off x="8044543" y="144233"/>
          <a:ext cx="808536" cy="901004"/>
        </a:xfrm>
        <a:prstGeom prst="rect">
          <a:avLst/>
        </a:prstGeom>
      </xdr:spPr>
    </xdr:pic>
    <xdr:clientData/>
  </xdr:twoCellAnchor>
  <xdr:twoCellAnchor editAs="oneCell">
    <xdr:from>
      <xdr:col>0</xdr:col>
      <xdr:colOff>0</xdr:colOff>
      <xdr:row>1</xdr:row>
      <xdr:rowOff>148170</xdr:rowOff>
    </xdr:from>
    <xdr:to>
      <xdr:col>2</xdr:col>
      <xdr:colOff>590550</xdr:colOff>
      <xdr:row>1</xdr:row>
      <xdr:rowOff>580635</xdr:rowOff>
    </xdr:to>
    <xdr:pic>
      <xdr:nvPicPr>
        <xdr:cNvPr id="11" name="Imagen 10">
          <a:extLst>
            <a:ext uri="{FF2B5EF4-FFF2-40B4-BE49-F238E27FC236}">
              <a16:creationId xmlns:a16="http://schemas.microsoft.com/office/drawing/2014/main" id="{C69144CE-401B-4DD4-9A0E-C432C8052D7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845"/>
          <a:ext cx="1647825" cy="432465"/>
        </a:xfrm>
        <a:prstGeom prst="rect">
          <a:avLst/>
        </a:prstGeom>
      </xdr:spPr>
    </xdr:pic>
    <xdr:clientData/>
  </xdr:twoCellAnchor>
  <xdr:twoCellAnchor editAs="oneCell">
    <xdr:from>
      <xdr:col>0</xdr:col>
      <xdr:colOff>57150</xdr:colOff>
      <xdr:row>3</xdr:row>
      <xdr:rowOff>200025</xdr:rowOff>
    </xdr:from>
    <xdr:to>
      <xdr:col>8</xdr:col>
      <xdr:colOff>1171575</xdr:colOff>
      <xdr:row>37</xdr:row>
      <xdr:rowOff>153797</xdr:rowOff>
    </xdr:to>
    <xdr:pic>
      <xdr:nvPicPr>
        <xdr:cNvPr id="13" name="Imagen 12">
          <a:extLst>
            <a:ext uri="{FF2B5EF4-FFF2-40B4-BE49-F238E27FC236}">
              <a16:creationId xmlns:a16="http://schemas.microsoft.com/office/drawing/2014/main" id="{DAEC9E3D-B4C5-E960-DB88-63D21296FA7A}"/>
            </a:ext>
          </a:extLst>
        </xdr:cNvPr>
        <xdr:cNvPicPr>
          <a:picLocks noChangeAspect="1"/>
        </xdr:cNvPicPr>
      </xdr:nvPicPr>
      <xdr:blipFill>
        <a:blip xmlns:r="http://schemas.openxmlformats.org/officeDocument/2006/relationships" r:embed="rId5"/>
        <a:stretch>
          <a:fillRect/>
        </a:stretch>
      </xdr:blipFill>
      <xdr:spPr>
        <a:xfrm>
          <a:off x="57150" y="1219200"/>
          <a:ext cx="9182100" cy="61640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xdr:row>
      <xdr:rowOff>93369</xdr:rowOff>
    </xdr:from>
    <xdr:to>
      <xdr:col>3</xdr:col>
      <xdr:colOff>83634</xdr:colOff>
      <xdr:row>1</xdr:row>
      <xdr:rowOff>600075</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1" y="131469"/>
          <a:ext cx="2007451" cy="506706"/>
        </a:xfrm>
        <a:prstGeom prst="rect">
          <a:avLst/>
        </a:prstGeom>
      </xdr:spPr>
    </xdr:pic>
    <xdr:clientData/>
  </xdr:twoCellAnchor>
  <xdr:twoCellAnchor editAs="oneCell">
    <xdr:from>
      <xdr:col>7</xdr:col>
      <xdr:colOff>710296</xdr:colOff>
      <xdr:row>1</xdr:row>
      <xdr:rowOff>9525</xdr:rowOff>
    </xdr:from>
    <xdr:to>
      <xdr:col>7</xdr:col>
      <xdr:colOff>1464272</xdr:colOff>
      <xdr:row>2</xdr:row>
      <xdr:rowOff>166082</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stretch>
          <a:fillRect/>
        </a:stretch>
      </xdr:blipFill>
      <xdr:spPr>
        <a:xfrm>
          <a:off x="10073371" y="47625"/>
          <a:ext cx="753976" cy="823307"/>
        </a:xfrm>
        <a:prstGeom prst="rect">
          <a:avLst/>
        </a:prstGeom>
      </xdr:spPr>
    </xdr:pic>
    <xdr:clientData/>
  </xdr:twoCellAnchor>
  <xdr:twoCellAnchor editAs="oneCell">
    <xdr:from>
      <xdr:col>0</xdr:col>
      <xdr:colOff>37115</xdr:colOff>
      <xdr:row>3</xdr:row>
      <xdr:rowOff>240862</xdr:rowOff>
    </xdr:from>
    <xdr:to>
      <xdr:col>6</xdr:col>
      <xdr:colOff>726856</xdr:colOff>
      <xdr:row>53</xdr:row>
      <xdr:rowOff>98535</xdr:rowOff>
    </xdr:to>
    <xdr:pic>
      <xdr:nvPicPr>
        <xdr:cNvPr id="10" name="Imagen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37115" y="1212412"/>
          <a:ext cx="6909566" cy="94493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E - MTC" refreshedDate="45014.769377662036" createdVersion="5" refreshedVersion="5" minRefreshableVersion="3" recordCount="184" xr:uid="{00000000-000A-0000-FFFF-FFFF00000000}">
  <cacheSource type="worksheet">
    <worksheetSource name="Tabla142423234766272"/>
  </cacheSource>
  <cacheFields count="13">
    <cacheField name="N°" numFmtId="1">
      <sharedItems containsString="0" containsBlank="1" containsNumber="1" containsInteger="1" minValue="1" maxValue="181"/>
    </cacheField>
    <cacheField name="VER MAPA" numFmtId="0">
      <sharedItems/>
    </cacheField>
    <cacheField name="FECHA DEL EVENTO" numFmtId="14">
      <sharedItems containsSemiMixedTypes="0" containsNonDate="0" containsDate="1" containsString="0" minDate="2019-03-07T00:00:00" maxDate="2023-03-30T00:00:00"/>
    </cacheField>
    <cacheField name="DEPARTAMENTO_x000a_PROVINCIA  /  DISTRITO" numFmtId="164">
      <sharedItems/>
    </cacheField>
    <cacheField name="AFECTACIÓN" numFmtId="164">
      <sharedItems longText="1"/>
    </cacheField>
    <cacheField name="ESTADO" numFmtId="164">
      <sharedItems count="3">
        <s v="TRÁNSITO INTERRUMPIDO"/>
        <s v="TRÁNSITO RESTRINGIDO"/>
        <s v="TRÁNSITO NORMAL"/>
      </sharedItems>
    </cacheField>
    <cacheField name="METRAJE" numFmtId="0">
      <sharedItems containsBlank="1" containsMixedTypes="1" containsNumber="1" minValue="0" maxValue="37000"/>
    </cacheField>
    <cacheField name="EVENTO - OCURRENCIA / ACCIONES" numFmtId="164">
      <sharedItems longText="1"/>
    </cacheField>
    <cacheField name="MAQUINARIA_x000a_(Cantidad/tipo)" numFmtId="164">
      <sharedItems containsBlank="1"/>
    </cacheField>
    <cacheField name="ADMINISTRACIÓN / RESPONSABLE" numFmtId="164">
      <sharedItems count="71">
        <s v="PVN_x000a_Administración directa_x000a_Jefatura zonal Cusco Apurímac_x000a_Jaime Leonardo Huaman Cabrera_x000a_Correo: jlhuaman@pvn.gob.pe"/>
        <s v="PVN_x000a_Administración Directa_x000a_Jefatura zonal Piura - Tumbes_x000a_Pool Brayner Salguero Calle  - Jefe zonal_x000a_Correo: psalguero@pvn.gob.pe"/>
        <s v="PVN_x000a_Administración Directa_x000a_Jefatura zonal Ica       _x000a_Jean Pier Moscoso  - Jefe zonal_x000a_Correo:acojal@pvn.gob.pe"/>
        <s v="PVN_x000a_Administración por contrato_x000a_Jefatura zonal Lima                  Alfredo Antonio Cojal Del Solar _x000a_Correo:acojal@pvn.gob.pe"/>
        <s v="COVISUR_x000a_Comunicación vía correo:_x000a_Operadora de Central de Emergencias_x000a_María Agreda_x000a_Correo: central@covisur.com.pe"/>
        <s v="PVN_x000a_Administración Directa _x000a_Jefatura zonal La Libertad_x000a_Carlos Alberto Lapoint Zavala - Jefe zonal_x000a_Correo: clapoint@pvn.gob.pe"/>
        <s v="PVN_x000a_Administración Directa _x000a_Jefatura zonal Piura - Tumbes_x000a_Pool Brayner Salguero Calle  - Jefe zonal_x000a_Correo: psalguero@pvn.gob.pe"/>
        <s v="PVN_x000a_Administración Directa _x000a_Jefatura zonal  Ancash_x000a_Carlos Eduardo Cueva Figueroa - Jefe zonal_x000a_Correo: ccueva@pvn.gob.pe"/>
        <s v="PVN_x000a_Administración Directa _x000a_Jefatura zonal Huancavelica_x000a_Hebert Taipe Hurtado - Jefe zonal_x000a_Correo: htaipe@pvn.gob.pe"/>
        <s v="PVN_x000a_Administración por contrato_x000a_Jefatura zonal Puno_x000a_Roger Aguilar Araca - Jefe zonal_x000a_Correo: raguilar@pvn.gob.pe"/>
        <s v="PVN_x000a_Administración directa_x000a_Jefatura zonal Puno_x000a_Roger Aguilar Araca - Jefe zonal_x000a_Correo: raguilar@pvn.gob.pe"/>
        <s v="PVN_x000a_Administración Directa _x000a_Jefatura  Zonal Áncash _x000a_Carlos Eduardo Cueva Figueroa - Jefe zonal_x000a_Correo: ccueva@pvn.gob.pe"/>
        <s v="PVN_x000a_Administración Directa_x000a_Jefatura zonal Junín-Pasco_x000a_Raul Alexei Corilla Nuñez  - Jefe zonal_x000a_Correo: rcorilla@pvn.gob.pe"/>
        <s v="PVN_x000a_Administración por contrato_x000a_Jefatura zonal Lambayeque_x000a_Berenita Del Rosario Rodriguez  - Jefe zonal_x000a_Correo: brodriguez@pvn.gob.pe"/>
        <s v="CONCESIÓN CANCHAQUE_x000a_Comunicación vía correo:_x000a_Central de Atención de Emergencias - Conservación Vial caecv@unna.com.pe"/>
        <s v="PVN_x000a_Administración por contrato_x000a_Jefatura zonal Piura - Tumbes_x000a_Pool Brayner Salguero Calle  - Jefe zonal_x000a_Correo: psalguero@pvn.gob.pe"/>
        <s v="PVN_x000a_Administración Directa _x000a_Jefatura zonal Cajamarca_x000a_Fernando Blas Diaz  - Jefe zonal_x000a_Correo: fblas@pvn.gob.pe"/>
        <s v="PVN_x000a_Administración Directa_x000a_Jefatura zonal Lambayeque_x000a_Berenita del Rosario Rodriguez - Jefe zonal_x000a_Correo: brodriguez@pvn.gob.pe"/>
        <s v="PVN_x000a_Administración Directa_x000a_Jefatura zonal Amazonas_x000a_Wilder Vasquez Amambal - Jefe zonal_x000a_Correo: wvasqueza@pvn.gob.pe"/>
        <s v="PVN_x000a_Administración por contrato_x000a_Jefatura zonal Cajamarca_x000a_Fernando Blas Diaz  - Jefe zonal_x000a_Correo: fblas@pvn.gob.pe"/>
        <s v="CONVIAL SIERRA NORTE_x000a_Comunicación telefónica: Central de emergencias"/>
        <s v="PVN_x000a_Administración directa_x000a_Jefatura zonal San Martin_x000a_Rafael Antonio Gatica Vega- Jefe zonal_x000a_Correo:rgatica@pvn.gob.pe"/>
        <s v="IIRSA NORTE_x000a_Comunicación vía telefónica:_x000a_Centro de Control de Operaciones"/>
        <s v="PVN_x000a_Administración Directa _x000a_Jefatura zonal Junín - Pasco_x000a_Raul Alexei Corilla Nuñez  - Jefe zonal_x000a_Correo: rcorilla@pvn.gob.pe"/>
        <s v="PVN_x000a_Administración Directa _x000a_Jefatura zonal VRAEM_x000a_Óscar Chauca Rodríguez - Jefe zonal_x000a_Correo: ochauca@pvn.gob.pe"/>
        <s v="PVN_x000a_Administración directa_x000a_Jefatura zonal Áncash_x000a_Roger Aguilar Araca - Jefe zonal_x000a_Correo: raguilar@pvn.gob.pe"/>
        <s v="PVN_x000a_Administración por contrato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Ayacucho_x000a_Gary Filio Ricalde Tinoco - Jefe zonal_x000a_Correo: gricalde@pvn.gob.pe"/>
        <s v="PVN_x000a_Administración directa_x000a_Jefatura zonal Ucayali_x000a_Carlos Davila Rivadeneyra  - Jefe zonal_x000a_Correo: cdavila@pvn.gob.pe"/>
        <s v="PVN_x000a_Administración por contrato_x000a_Jefatura zonal  Ica                       Jean Pier Moscoso _x000a_Correo: acojal@pvn.gob.pe"/>
        <s v="PVN_x000a_Administración por contrato_x000a_Jefatura zonal Cajamarca_x000a_Fernando Blas Diaz - Jefe zonal_x000a_Correo: fblas@pvn.gob.pe"/>
        <s v="PVN_x000a_Administración Directa _x000a_Jefatura zonal  Ica                              Jean Pier Moscoso _x000a_Correo: acojal@pvn.gob.pe"/>
        <s v="PVN_x000a_Administración Directa _x000a_Jefatura zonal Áncash_x000a_Roger Aguilar Araca - Jefe zonal_x000a_Correo: raguilar@pvn.gob.pe"/>
        <s v="PVN_x000a_Administración Directa_x000a_Jefatura zonal  Ica                              Jean Pier Moscoso _x000a_Correo: acojal@pvn.gob.pe"/>
        <s v="SURVIAL_x000a_Comunicación vía correo:_x000a_CAE Survial caesurvial@unna.com.pe"/>
        <s v="COVISUR_x000a_Comunicación vía correo:_x000a_Operadora de Central de Emergencias_x000a_Shirley Alemán_x000a_Correo: central@covisur.com.pe"/>
        <s v="PVN_x000a_Administración por contrato_x000a_Jefatura zonal Lima_x000a_Alfredo Antonio Cojal Del Solar - Jefe zonal_x000a_Correo: acojal@pvn.gob.pe"/>
        <s v="PVN_x000a_Administración Directa _x000a_Jefatura zonal La Libertad_x000a_Carlos Alberto Lapoint Zavala_x000a_Correo: clapoint@pvn.gob.pe_x000a__x000a_"/>
        <s v="PVN_x000a_Administración Directa_x000a_Jefatura zonal Lima                Alfredo Antonio Cojal Del Solar _x000a_Correo:acojal@pvn.gob.pe"/>
        <s v="PVN_x000a_Administración Directa _x000a_Jefatura zonal La Libertad_x000a_Carlos Alberto Lapoint Zavala - Jefe zonal_x000a_Correo: clapoint@pvn.gob.pe_x000a_"/>
        <s v="PVN_x000a_Administración Directa _x000a_Jefatura zonal Áncash_x000a_Carlos Eduardo Cueva Figueroa - Jefe zonal_x000a_Correo: ccueva@pvn.gob.pe"/>
        <s v="PVN_x000a_Administración por contrato _x000a_Jefatura zonal Cajamarca_x000a_Ronald Luis Moreno Huaman  - Jefe zonal_x000a_Correo: rlmoreno@pvn.gob.pe"/>
        <s v="PVN_x000a_Administración Directa                Alfredo Antonio Cojal Del Solar _x000a_Correo:acojal@pvn.gob.pe"/>
        <s v="PVN_x000a_Administración por Directa_x000a_Jefatura zonal Huánuco                 Alfredo Carlos Davila Rivadeneyra _x000a_Correo:acojal@pvn.gob.pe"/>
        <s v="PVN_x000a_Administración Directa_x000a_Jefatura zonal  Ica                              Jean Pier Moscoso _x000a_Correo: acojal@pvn.gob.pee"/>
        <s v="CONCESIÓN CANCHAQUE_x000a_Comunicación vía telefónica:_x000a_Ing. Lucía Díaz_x000a_Teléf.. 940185419"/>
        <s v="PVN_x000a_Administración por contrato_x000a_Jefatura zonal Ancash_x000a_Carlos Eduardo Cueva Figueroa - Jefe zonal_x000a_Correo: ccueva@pvn.gob.pe"/>
        <s v="COVISOL_x000a_Comunicación vía telefónica:_x000a_Ing. Manuel Zárate"/>
        <s v="PVN_x000a_Administración Directa _x000a_Jefatura zonal Lima_x000a_Alfredo Antonio Cojal Del Solar_x000a_Correo:acojal@pvn.gob.pe"/>
        <s v="PVN_x000a_Administración por Contrato _x000a_Jefatura zonal Áncash_x000a_Roger Aguilar Araca - Jefe zonal_x000a_Correo: raguilar@pvn.gob.pe"/>
        <s v="PVN_x000a_Administración directo_x000a_Jefatura zonal Lima_x000a_Alfredo Antonio Cojal Del Solar - Jefe zonal_x000a_Correo: acojal@pvn.gob.pe"/>
        <s v="PVN_x000a_Administración Directa _x000a_Jefatura zonal Huancavelica_x000a_Hebert Taipe Hurtado  - Jefe zonal_x000a_Correo: htaipe@pvn.gob.pe"/>
        <s v="PVN_x000a_Administración Directa _x000a_Jefatura zonal Lambayeque_x000a_Berenita Del Rosario Rodriguez - Jefe zonal_x000a_Correo: clapoint@pvn.gob.pe"/>
        <s v="PVN_x000a_Administración Directa_x000a_Jefatura zonal Huánuco_x000a_Carlos Alberto Davila Rivadeneyra - Jefe zonal_x000a_Correo: cdavila@pvn.gob.pe"/>
        <s v="AUTOPISTA DEL NORTE_x000a_Comunicación vía correo:_x000a_Centro De Atención de Emergencias_x000a_Correo:  cae@aunor.pe"/>
        <s v="PVN_x000a_Administración por contrato_x000a_Jefatura zonal La Libertad_x000a_Lapoint Zavala Carlos Alberto  - Jefe zonal_x000a_Correo: clapoint@pvn.gob.pe"/>
        <s v="PVN_x000a_Administración Directa_x000a_Jefatura zonal Áncash_x000a_Carlos Eduardo Cueva Figueroa  - Jefe zonal_x000a_Correo: ccueva@pvn.gob.pe"/>
        <s v="OBRAINSA Concesión Valle del Zaña_x000a_Comunicación vía telefónica_x000a_Sr. César Lluncor Ochoa - Jefe de Ingeniería"/>
        <s v="PVN_x000a_Administración Directa _x000a_Jefatura zonal Cusco - Apurímac_x000a_Jaime Leonardo Huaman Cabrera - Jefe zonal_x000a_Correo: jluaman@pvn.gob.pe"/>
        <s v="PVN_x000a_Administración por contrato_x000a_Jefatura zonal Tacna - Moquegua_x000a_Mercedes Liliana Prieto Castillo - Jefe zonal_x000a_Correo: mprieto@pvn.gob.pe"/>
        <s v="PVN_x000a_Administración Directa_x000a_Jefatura zonal Huánuco_x000a_Carlos Davila Rivadeneyra  - Jefe zonal_x000a_Correo: cdavila@pvn.gob.pe"/>
        <s v="PVN_x000a_Administración por contrato_x000a_Jefatura zonal Tacna - Moquegua_x000a_ Mercedes Liliana Prieto Castillo - Jefe zonal_x000a_Correo: mprieto@pvn.gob.pe"/>
        <s v="INTERSUR Concesiones_x000a_Comunicación vía correo:_x000a_Gustavo Bustinza gbustinza@intersur.com.pe"/>
        <s v="PVN_x000a_Administración por contrato_x000a_Administración por contrato_x000a_Jefatura zonal Puno_x000a_Roger Aguilar Araca - Jefe zonal_x000a_Correo: raguilar@pvn.gob.pe"/>
        <s v="PVN _x000a_Comunicación vía correo: Víctor Ramírez Mío Dirección de Gestión Vial - Central de Emergencias Viales Correo: vramirez@proviasnac.gob.pe"/>
        <s v="COVISUR_x000a_Comunicación vía correo:_x000a_Operadora de Central de Emergencias_x000a_Úrsula Cyran Vargas_x000a_Correo: central@covisur.com.pe"/>
        <s v="COVISUR_x000a_Comunicación vía correo:_x000a_Operadora de Central de Emergencias_x000a_Irene Alfaro Vizcarra_x000a_Correo: central@covisur.com.pe"/>
        <s v="CONVIAL SIERRA NORTE_x000a_Comunicación vía correo:_x000a_Central de Emergencias_x000a_Correo: central_de_emergencias@convialsierranorte.pe"/>
        <s v="INTERSUR Concesiones_x000a_Comunicación vía correo:_x000a_Félix Cuty Curi_x000a_Supervisor de Pesaje y Servicios_x000a_Correo: fcuty@intersur.com.pe"/>
        <s v="PVN_x000a_Administración Directa _x000a_Jefatura zonal Huánuco_x000a_Carlos Davila Rivadeneyra  - Jefe zonal_x000a_cdavila@pvn.gob.pe"/>
      </sharedItems>
    </cacheField>
    <cacheField name="VER FOTO / VIDEO" numFmtId="0">
      <sharedItems containsBlank="1"/>
    </cacheField>
    <cacheField name="LATITUD" numFmtId="0">
      <sharedItems containsMixedTypes="1" containsNumber="1" minValue="-16.739999999999998" maxValue="-4.0190000000000001"/>
    </cacheField>
    <cacheField name="LONGITUD" numFmtId="0">
      <sharedItems containsMixedTypes="1" containsNumber="1" minValue="-81.146000000000001" maxValue="-69.7169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4">
  <r>
    <n v="181"/>
    <s v="M23.03.345"/>
    <d v="2023-03-26T00:00:00"/>
    <s v="Apurímac_x000a_Grau  / Huayllati"/>
    <s v="Red Vial Nacional: PE-3SX_x000a_Tramo: Emp-PE 3SF(Progreso) - Matara_x000a_Sector: Chacapampa Km 0+000 - Km 34+200"/>
    <x v="0"/>
    <n v="0"/>
    <s v="Precipitaciones pluviales - Asentamiento de plataforma_x000a_Debido a las precipitaciones pluviales, se produjo asentamiento de plataforma.   _x000a_                                                         _x000a_29.03.23. PVN Zonal Apurímac informa que se viene coordinado la contratación de los servicios, para la reparación de la plataforma._x000a_Challhuahuacho - Pamputa PE-3SF - PE-3SX"/>
    <s v="Maquinaria de PVN_x000a__x000a_ "/>
    <x v="0"/>
    <s v="FOTO"/>
    <s v="-14.022"/>
    <s v="-72.479"/>
  </r>
  <r>
    <n v="180"/>
    <s v="M23.03.303"/>
    <d v="2023-03-20T00:00:00"/>
    <s v="Piura_x000a_Sechura / Sechura"/>
    <s v="Red Vial Nacional: PE-04,_x000a_Tramo: Emp. PE-1N (el cruce) Dv. Sechura (PE-1NK)_x000a_Sector: La Mina Km 6+000 - Km 6+100"/>
    <x v="0"/>
    <n v="100"/>
    <s v="Precipitaciones pluviales - Socavación de Plataforma_x000a_Debido a las fuertes precipitaciones, así como las aguas que vierten del rio Piura hacia las lagunas san Ramón y Ñapique que finaliza por gravedad en la laguna la niña, asimismo se realiza las evaluaciones pertinentes para la toma de acciones correspondientes se produjo pérdida de  plataforma._x000a__x000a_29.03.23. PVN Zonal Piura - Tumbes informa que realiza las evaluaciones pertinentes para la toma de acciones correspondientes, luego que el nivel de agua baje en el sector afectado._x000a_Ruta Alterna: PE-1N - Dv Catacaos (Emp. PE-1N) - Catacaos - La Unión - Sechura."/>
    <s v="_x000a__x000a_"/>
    <x v="1"/>
    <s v="FOTO"/>
    <s v="-5.976"/>
    <s v="-80.635"/>
  </r>
  <r>
    <n v="179"/>
    <s v="M23.03.227"/>
    <d v="2023-03-16T00:00:00"/>
    <s v="Ica_x000a_Palpa / Palpa"/>
    <s v="Red Vial Nacional: PE-30D,_x000a_Tramo: Palpa - Llauta,_x000a_Sector: Tambo Km 15+500 - Km 33+500"/>
    <x v="0"/>
    <n v="200"/>
    <s v="Precipitaciones pluviales - Pérdida de plataforma_x000a_Debido a las constantes lluvias en la zona, se produjo pérdida de plataforma._x000a__x000a_29.03.23. PVN Zonal Ica realiza la eliminación de material de derrumbe"/>
    <s v="Maquinaria de PVN_x000a__x000a_01 Excavadora_x000a__x000a_"/>
    <x v="2"/>
    <s v="FOTO"/>
    <s v="-14.430"/>
    <s v="-75.122"/>
  </r>
  <r>
    <n v="178"/>
    <s v="M23.03.239"/>
    <d v="2023-03-16T00:00:00"/>
    <s v="Piura _x000a_Huancabamba / Canchaque"/>
    <s v="Red Vial Nacional: PE-02A,_x000a_Tramo: Dv. Palambla - Cruz Blanca,_x000a_Sector: Pte. Fierro Km 89+000"/>
    <x v="0"/>
    <n v="0"/>
    <s v="Precipitaciones pluviales - Pérdida de plataforma_x000a_Debido a las precipitaciones pluviales, se produjo pérdida de plataforma._x000a__x000a_29.03.23. PVN Zonal Piura - Tumbes informa que realizarán trabajos de recuperación de plataforma, mediante las actividades de apertura de trocha y carguío de rocas._x000a_Ruta Alterna: Los Ranchos - Ruta vecinal."/>
    <s v="Maquinaria de PVN_x000a__x000a_01 Tractor oruga_x000a_03 Camión volquete"/>
    <x v="1"/>
    <s v="FOTO"/>
    <s v="-5.371"/>
    <s v="-79.580"/>
  </r>
  <r>
    <n v="177"/>
    <s v="M23.03.238"/>
    <d v="2023-03-16T00:00:00"/>
    <s v="Piura _x000a_Huancabamba / Canchaque"/>
    <s v="Red Vial Nacional: PE-02A,_x000a_Tramo: Dv. Palambla - Cruz Blanca,_x000a_Sector: La Sullanera Km 93+0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4"/>
    <s v="-79.578"/>
  </r>
  <r>
    <n v="176"/>
    <s v="M23.03.237"/>
    <d v="2023-03-16T00:00:00"/>
    <s v="Piura _x000a_Huancabamba / Canchaque"/>
    <s v="Red Vial Nacional: PE-02A,_x000a_Tramo: Dv. Palambla - Cruz Blanca,_x000a_Sector: Las Minas Km 102+3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s v="FOTO"/>
    <s v="-5.371"/>
    <s v="-79.568"/>
  </r>
  <r>
    <n v="175"/>
    <s v="M23.03.236"/>
    <d v="2023-03-16T00:00:00"/>
    <s v="Piura _x000a_Huancabamba / Canchaque"/>
    <s v="Red Vial Nacional: PE-02A,_x000a_Tramo: Dv. Palambla - Cruz Blanca,_x000a_Sector: Las Minas Km 103+800"/>
    <x v="0"/>
    <n v="5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68"/>
    <s v="-79.568"/>
  </r>
  <r>
    <n v="174"/>
    <s v="M23.03.233"/>
    <d v="2023-03-16T00:00:00"/>
    <s v="Piura _x000a_Huancabamba / Canchaque"/>
    <s v="Red Vial Nacional: PE-02A,_x000a_Tramo: Dv. Palambla - Cruz Blanca,_x000a_Sector: Las Minas Km 104+500"/>
    <x v="0"/>
    <n v="1000"/>
    <s v="Precipitaciones pluviales - Pérdida de plataforma_x000a_Debido a las precipitaciones pluviales, se produjo pérdida de plataforma._x000a__x000a_29.03.23. PVN Zonal Piura - Tumbes realiza la gestión para la adquisición de combustible y contratación de los servicios de alquiler de maquinaria a todo costo y servicio de control de tránsito y seguridad vial del sector, se mantiene la transitabilidad vehicular interrumpida. _x000a_Rutas alternas: Los Ranchos- Ruta vecinal. "/>
    <s v="Maquinaria de PVN_x000a__x000a__x000a_02 Excavadora_x000a_03 Camión volquete"/>
    <x v="1"/>
    <m/>
    <s v="-5.371"/>
    <s v="-79.567"/>
  </r>
  <r>
    <n v="173"/>
    <s v="M23.03.176"/>
    <d v="2023-03-14T00:00:00"/>
    <s v="Lima_x000a_Huaura / Sayan"/>
    <s v="Red Vial Nacional: PE-18_x000a_Tramo: OV Rio Seco-Sayan_x000a_Sector: El ahorcado Km 20+100 - Km 20+950"/>
    <x v="0"/>
    <n v="850"/>
    <s v="Precipitaciones pluviales - Huaico_x000a_Debido a las constantes lluvias, se produjo el deslizamiento en la zona._x000a__x000a_29.03.23. PVN Zonal Lima informa que continúa los trabajos de recuperación de plataforma mediante trabajos de descolmatación y conformación de plataforma con equipo mecánico."/>
    <s v="Maquinaria de  PVN_x000a_01 Cargador frontal_x000a_02 Volquetes_x000a_01 Excabadora"/>
    <x v="3"/>
    <s v="FOTO"/>
    <s v="-11.271"/>
    <s v="-77.325"/>
  </r>
  <r>
    <n v="172"/>
    <s v="M23.03.242"/>
    <d v="2023-03-14T00:00:00"/>
    <s v="Puno_x000a_San Roman / Cabanillas"/>
    <s v="_x000a_Red Vial Nacional: PE-34A, _x000a_Tramo: Santa Lucía - Juliaca, _x000a_Sector: Km 238+901 - Km 239+000, Km 270+801 - Km 271+200, Km 296+500 - Km 296+630"/>
    <x v="0"/>
    <m/>
    <s v="Acción humana - Manifestación_x000a_Debido a la coyuntura política actual, pobladores bloquean la vía._x000a__x000a_29.03.23. La Concesionaria informa de bloqueo de vía y comunican a los usuarios que transitan por los peajes."/>
    <m/>
    <x v="4"/>
    <m/>
    <s v="-15.692"/>
    <s v="-70.594"/>
  </r>
  <r>
    <n v="171"/>
    <s v="M23.03.101"/>
    <d v="2023-03-11T00:00:00"/>
    <s v="Áncash _x000a_Corongo / Bambas"/>
    <s v="Red Vial Nacional: PE-3N, _x000a_Tramo: Chuquicata - Pte Huarochirí,  _x000a_Sector: Huarochirí  Km 714+950- Km 740+600"/>
    <x v="0"/>
    <m/>
    <s v="Precipitaciones pluviales - Derrumbe_x000a_Debido al deslizamiento de material suelto por las intensas lluvias en la zona, se produjo un huaico._x000a__x000a_29.03.23. PVN Zonal la Libertad informa realiza limpieza de huaico y derrumbe, así como eliminación de material suelto."/>
    <s v="Maquinaria de  PVN_x000a__x000a_01 Cargador Frontal_x000a_01 Camión volquete"/>
    <x v="5"/>
    <m/>
    <s v="-8.664"/>
    <s v="-78.045"/>
  </r>
  <r>
    <n v="169"/>
    <s v="M23.03.32"/>
    <d v="2023-03-07T00:00:00"/>
    <s v="Piura_x000a_Piura / Tambo Grande"/>
    <s v="Red Vial Nacional: PE-1NR, Tramo: Tambogrande - Chulucanas, _x000a_Sector: Quebrada San Francisco Km 12+900"/>
    <x v="0"/>
    <n v="0"/>
    <s v="Precipitaciones pluviales - Inundación_x000a_Debido a las intensas precipitaciones, se produjo una inundación en la vía._x000a__x000a_29.03.23. PVN Zonal Piura - Tumbes informa que se está monitoreando el nivel del agua, el mismo que nuevamente ha incrementado no permitiendo el tránsito vehicular, asimismo se continua con las gestiones para adquisición de bienes y contratación de servicios para la instalación de alcantarillas de TMC de mayor diámetro para su colocación con enrocado."/>
    <s v="Maquinaria de PVN"/>
    <x v="6"/>
    <s v="FOTO"/>
    <s v="-4.946"/>
    <s v="-80.258"/>
  </r>
  <r>
    <n v="168"/>
    <s v="M23.02.188"/>
    <d v="2023-02-27T00:00:00"/>
    <s v="Áncash_x000a_Pallasca / Tauca"/>
    <s v="Red Vial Nacional: PE-3NA,_x000a_Tramo: Dv. Sihuas - Tauca,  _x000a_Sector: Hierbabuena Km 118+200- Km 118+300 "/>
    <x v="0"/>
    <n v="100"/>
    <s v="Precipitaciones pluviales - Derrumbe_x000a_Debido a la inestabilidad de talud superior y lluvias en la zona, se produjo un deslizamiento de material._x000a__x000a_29.03.23. PVN Zonal Áncash Informa que el 27/03/2023 se retomaran los trabajos de eliminación lateral de derrumbe paralizados desde el 07.03.2023 por mal clima y condiciones inseguras de trabajo, por continuos deslizamientos del talud superior, se precisa que los trabajos se ejecutaran a través de un tercero (servicio a todo costo)._x000a_Ruta Alterna: (AN 527) Trayectoria: Emp. PE-3N (ANCOS) - Santa Rosa - Miraflores - Llapo-Emp. PE-3NA."/>
    <s v="Maquinaria de PVN_x000a__x000a_01 Cargador frontal_x000a_"/>
    <x v="7"/>
    <s v="FOTO"/>
    <s v="-8.496"/>
    <s v="-78.018"/>
  </r>
  <r>
    <n v="167"/>
    <s v="M23.02.85"/>
    <d v="2023-02-10T00:00:00"/>
    <s v="Huancavelica_x000a_Castrovirreynna / Mollepampa"/>
    <s v="Red Vial Nacional: PE-26A,_x000a_Tramo: Mollepampa - Cocas,  _x000a_Sector: Quincara Km 96+000 - Km 96+070"/>
    <x v="0"/>
    <n v="70"/>
    <s v="Precipitaciones pluviales - Derrumbe_x000a_Debido a las intensas lluvias en la zona, se produjo derrumbe mayor sobre plataforma._x000a__x000a_29.03.23. PVN Zonal Huancavelica informa que los trabajos de la limpieza del derrumbe se encuentran suspendidos._x000a_Ruta alterna 1: Quincara - Cocas - Castrovirreyna - Ticrapo._x000a_Ruta alterna 2: Quincara - Mollepampa - Ticrapo. Ruta alterna 2: Santa Ines Ticrapo (Ruta 280)."/>
    <s v="Maquinaria de PVN_x000a__x000a_01 Cargador frontal_x000a_01 Camión Volquete"/>
    <x v="8"/>
    <s v="FOTO"/>
    <s v="-13.298"/>
    <s v="-75.403"/>
  </r>
  <r>
    <n v="166"/>
    <s v="M23.01.29"/>
    <d v="2023-01-04T00:00:00"/>
    <s v="Puno_x000a_San Antonio de Putina / Putina"/>
    <s v="Red Vial Nacional: PE-34Q, _x000a_Tramo: Putina - Muñani, _x000a_Sector: Putina Km 3+000 - Km 22+000"/>
    <x v="0"/>
    <m/>
    <s v="Acción humana - Manifestación_x000a_Debido a la coyuntura política actual, pobladores bloquean la vía._x000a__x000a_29.03.23. PVN Zonal Puno informa que el Conservador no realiza limpieza para no exponer a los trabajadores."/>
    <s v="Maquinaria del Contratista Conservador Consorcio Vial Pro"/>
    <x v="9"/>
    <m/>
    <s v="-14.843"/>
    <s v="-69.877"/>
  </r>
  <r>
    <n v="165"/>
    <s v="M23.02.190"/>
    <d v="2023-01-04T00:00:00"/>
    <s v="Puno_x000a_Puno / Puno"/>
    <s v="Red Vial Nacional: PE-3S, _x000a_Tramo: Puno - Desaguadero, _x000a_Sector: Puente Ilave Km 1411+755 - Km 1505+486"/>
    <x v="0"/>
    <m/>
    <s v="Acción humana - Manifestación_x000a_Debido a la coyuntura política actual, pobladores bloquean la vía._x000a_        _x000a_29.03.23. PVN Puno informa que los manifestantes han vuelto a interrumpir el tránsito vehicular, han soldado de un extremo del puente con estructura metálica."/>
    <m/>
    <x v="10"/>
    <m/>
    <s v="-15.841"/>
    <s v="-70.033"/>
  </r>
  <r>
    <m/>
    <s v="M23.03.376"/>
    <d v="2023-03-29T00:00:00"/>
    <s v="Áncash_x000a_Recuay / Recuay"/>
    <s v="Red Vial Nacional: PE-3N, _x000a_Tramo: Recuay - Huaraz, _x000a_Sector: DV Olleros- Huaraz Km 560+000 - Km 575+000"/>
    <x v="1"/>
    <n v="5000"/>
    <s v="Precipitaciones pluviales - Socovación de plataforma_x000a_Debido a las intensas lluvias intensas se produjo un ahuellamiento._x000a__x000a_29.03.23. PVN Zonal Áncash informa que realiza la gestión para los trabajos de mantenimiento."/>
    <s v="Maquinaria PVN_x000a__x000a_"/>
    <x v="11"/>
    <m/>
    <s v="-9.684"/>
    <s v="-77.472"/>
  </r>
  <r>
    <n v="164"/>
    <s v="M23.03.375"/>
    <d v="2023-03-29T00:00:00"/>
    <s v="Pasco_x000a_Oxapampa/ Villarrica"/>
    <s v="Red Vial Nacional: PE-5N, _x000a_Tramo:Pte. Raither -Villarrica, _x000a_Sector: Las Lomas-Pampa Encantada Km 21+800 Km 25+960"/>
    <x v="1"/>
    <n v="4160"/>
    <s v="Precipitaciones pluviales - Derrumbe_x000a_Debido a las intensas lluvias intensas se produjo un derrumbe._x000a__x000a_29.03.23. PVN Zonal Junín, informa que se tiene asignado maquinaria para realizar la limpieza de la vía."/>
    <s v="Maquinaria del Contratista _x000a_01 Camión Volquete_x000a_01 Cargador forntal"/>
    <x v="12"/>
    <s v="FOTO"/>
    <s v="-10.830"/>
    <s v="-75.295"/>
  </r>
  <r>
    <n v="164"/>
    <s v="M23.03.373"/>
    <d v="2023-03-29T00:00:00"/>
    <s v="Cajamarca_x000a_Chota / Llama"/>
    <s v="Red Vial Nacional: PE-06A, _x000a_Tramo: Pte. Cumbil - Llama, _x000a_Sector: Llama Km 106+400 - Km 106+800."/>
    <x v="1"/>
    <n v="4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6.497"/>
    <s v="-79.151"/>
  </r>
  <r>
    <n v="150"/>
    <s v="M23.03.374"/>
    <d v="2023-03-29T00:00:00"/>
    <s v="Áncash_x000a_Huaraz / Pira"/>
    <s v="Red Vial Nacional: PE-14A, _x000a_Tramo: Yupash - Callanpunta , _x000a_Sector: Jirac Km 87+500 - Km 110+000"/>
    <x v="1"/>
    <m/>
    <s v="Precipitaciones pluviales - Derrumbe_x000a_Debido a las intensas lluvias intensas se produjo un derrumbe._x000a__x000a_29.03.23. PVN Zonal Áncash informa que el Conservador realiza la eliminación de material de derrumbe."/>
    <m/>
    <x v="11"/>
    <m/>
    <s v="-9.551"/>
    <s v="-77.631"/>
  </r>
  <r>
    <n v="163"/>
    <s v="M23.03.371"/>
    <d v="2023-03-29T00:00:00"/>
    <s v="Cajamarca_x000a_Chota / Huambos"/>
    <s v="Red Vial Nacional: PE-06A, _x000a_Tramo: Llama - Huambos , _x000a_Sector: Chota Km 152+450 - Km 152+550"/>
    <x v="1"/>
    <n v="100"/>
    <s v="Precipitaciones pluviales - Derrumbe_x000a_Debido a las intensas lluvias intensas se produjo un derrumbe._x000a__x000a_29.03.23. PVN Zonal Lambayeque informa que el Conservador realiza la eliminación de material de derrumbe."/>
    <s v="Maquinaria del Contra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les - Crecida de río_x000a_Debido a las constantes lluvias en la zona aumentó el caudal que interrumpió el tránsito._x000a__x000a_29.03.23. La Concesionaria informa sobre  el aumento del Caudal del Badén Serran en el km 53+500 Tramo: Buenos Aires-Piedra Azul, el Tránsito vehicular y peatonal es restringido en la zona."/>
    <s v="Maquinaria de Concesionaria Canchaque"/>
    <x v="14"/>
    <m/>
    <s v="-5.435"/>
    <s v="-79.768"/>
  </r>
  <r>
    <n v="161"/>
    <s v="M23.03.370"/>
    <d v="2023-03-29T00:00:00"/>
    <s v="Piura_x000a_Morropon / Santo Domingo"/>
    <s v="Red Vial Nacional: PE-1NR,_x000a_Tramo: Morropón-Pte La Gallega ,  _x000a_Sector: Pte La Gallega Km 82+980- Km 83+050"/>
    <x v="1"/>
    <n v="250"/>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s v="Maquinaria de PVN_x000a__x000a__x000a_"/>
    <x v="1"/>
    <m/>
    <s v="-5.124"/>
    <s v="-79.907"/>
  </r>
  <r>
    <n v="160"/>
    <s v="M23.03.372"/>
    <d v="2023-03-28T00:00:00"/>
    <s v="Amazonas _x000a_Utcubamba / Cumba"/>
    <s v="Red Vial Nacional: PE-5NG_x000a_Tramo: Corral Quemado - Pto Malleta (tramo 1)_x000a_Sector: Cumba Km 14+200 km 24+200"/>
    <x v="1"/>
    <n v="10000"/>
    <s v="Precipitaciones pluviales - Deformación Profunda_x000a_Debido a las precipitaciones constantes en la zona y carga pesadas._x000a__x000a_29.03.23. PVN Zonal Amazonas informa que continua con los trabajos  de escarificado, perfilado y compactado  de plataforma. "/>
    <s v="Maquinaria PVN_x000a__x000a_01 Rodillo liso_x000a_01 Cisterna de agua"/>
    <x v="15"/>
    <s v="FOTO"/>
    <s v="-5.862"/>
    <s v="-78.692"/>
  </r>
  <r>
    <n v="159"/>
    <s v="M23.03.363"/>
    <d v="2023-03-28T00:00:00"/>
    <s v="Puno _x000a_Melgar / Ayaviri"/>
    <s v="Red Vial Nacional: PE-3SG_x000a_Tramo: Dv Ocoruro- Emp .PE 3S( Ayaviri) / tramo IX, _x000a_Sector: Ayaviri Km 355+900 - Km 355+910"/>
    <x v="1"/>
    <n v="10"/>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China Railway tunnel group_x000a_"/>
    <x v="9"/>
    <s v="FOTO"/>
    <s v="-14.895"/>
    <s v="-70.602"/>
  </r>
  <r>
    <n v="158"/>
    <s v="M23.03.368"/>
    <d v="2023-03-28T00:00:00"/>
    <s v="Áncash_x000a_Huaraz / Independencia"/>
    <s v="Red Vial Nacional: PE-14,_x000a_Tramo: Yupash - Huaraz, _x000a_Sector: Pongor Km 142+000 - Km 144+000"/>
    <x v="1"/>
    <n v="2000"/>
    <s v="Precipitaciones pluviales - Derrumbe_x000a_Debido a lluvias intensas en la zona y la inestabilidad del talud superior, se produjo derrumbe._x000a__x000a_29.03.23. PVN Zonal Áncash moviliza maquinaria para atención de la emergencia, para proceder a la destrucción de la roca en forma controlada y posterior eliminación del material."/>
    <s v="Maquinaria de PVN_x000a__x000a_01 Cargador frontal_x000a_01 Camión volquete_x000a_"/>
    <x v="7"/>
    <m/>
    <s v="-9.518"/>
    <s v="-77.537"/>
  </r>
  <r>
    <n v="157"/>
    <s v="M23.03.365"/>
    <d v="2023-03-28T00:00:00"/>
    <s v="Áncash_x000a_Santa / Chimbote"/>
    <s v="Red Vial Nacional: PE-12,_x000a_Tramo: Santa - Chuquicara- Puente Huarochirí  _x000a_Sector: Suchiman km  41+500 - km 60+800"/>
    <x v="1"/>
    <m/>
    <s v="Precipitaciones pluviales - Pérdida de Plataforma_x000a_Debido a lluvias intensas en la zona, se produjo la pérdida de plataforma en zona citada._x000a__x000a_29.03.23. PVN Zonal La Libertad continúa los trabajos de limpieza de los derrumbes, así como la eliminación del material suelto que sucede en la zona."/>
    <s v="Maquinaria de PVN_x000a__x000a_01 Cargador frontal_x000a_"/>
    <x v="5"/>
    <m/>
    <s v="-8.732"/>
    <s v="-78.428"/>
  </r>
  <r>
    <n v="156"/>
    <s v="M23.03.364"/>
    <d v="2023-03-28T00:00:00"/>
    <s v="Cajamarca_x000a_Chota / Llama"/>
    <s v="Red Vial Nacional: PE-06A, _x000a_Tramo: Pte. Cumbil - Llama, _x000a_Sector: llama Km 91+700 - Km 92+050"/>
    <x v="1"/>
    <n v="1837"/>
    <s v="Precipitaciones pluviales - Derrumbe_x000a_Debido a las constantes lluvias en la zona, se produjo derrumbe en la zona mencionada. _x000a__x000a_29.03.23. PVN Zonal Cajamarca informa que el Conservador realiza la excavación para la construcción de 2 muros de mampostería en las progresivas mencionadas"/>
    <s v="Maquinaria del Contratista Conservador Consorcio Vial Pimentel_x000a__x000a_"/>
    <x v="16"/>
    <m/>
    <s v="-6.550"/>
    <s v="-79.217"/>
  </r>
  <r>
    <n v="155"/>
    <s v="M23.03.367"/>
    <d v="2023-03-27T00:00:00"/>
    <s v="Áncash_x000a_Huaraz / Pariacoto"/>
    <s v="Red Vial Nacional: PE-14_x000a_Tramo:  Pariacoto - Yupash_x000a_Sector: Rurashca Km 65+000 km 68+500"/>
    <x v="1"/>
    <n v="4000"/>
    <s v="Precipitaciones pluviales - Derrumbe_x000a_Debido a las intensas lluvias intensas se produjo un derrumbe._x000a__x000a_29.03.23. PVN Zonal Ancash informa que realiza lla limpieza del derrumbe "/>
    <s v="Maquinaria de PVN_x000a__x000a__x000a_"/>
    <x v="7"/>
    <m/>
    <s v="-9.550"/>
    <s v="-77.798"/>
  </r>
  <r>
    <n v="154"/>
    <s v="M23.03.366"/>
    <d v="2023-03-27T00:00:00"/>
    <s v="Áncash_x000a_Huaraz / Pariacoto"/>
    <s v="Red Vial Nacional: PE-14_x000a_Tramo: Casma Pariacoto  _x000a_Sector: Pariacoto Km 61+000 km 64+500"/>
    <x v="1"/>
    <n v="3500"/>
    <s v="Precipitaciones pluviales - Derrumbe_x000a_Debido a las intensas lluvias intensas se produjo un derrumbe._x000a__x000a_29.03.23. PVN Zonal Ancash informa que realiza lla limpieza del derrumbe "/>
    <s v="Maquinaria de PVN_x000a__x000a__x000a_"/>
    <x v="7"/>
    <m/>
    <s v="-9.546"/>
    <s v="-77.831"/>
  </r>
  <r>
    <n v="153"/>
    <s v="M23.03.360"/>
    <d v="2023-03-27T00:00:00"/>
    <s v="Cajamarca_x000a_Chota / Llama"/>
    <s v="Red Vial Nacional: PE-06B, _x000a_Tramo: Pte. Cumbil - Santa Cruz, _x000a_Sector: Catache Km 12+350 - Km 12+450"/>
    <x v="1"/>
    <n v="100"/>
    <s v="Precipitaciones pluviales - Huaico_x000a_Debido a las constantes lluvias en la zona, se produjo la colmatación del rio producto del huaico. _x000a__x000a_29.03.23. PVN Zonal Cajamarca informa que el Conservador realiza la eliminación material de derrumbes y huaicos."/>
    <s v="Maquinaria del Contratista Conservador Consorcio Vial Pimentel_x000a__x000a_"/>
    <x v="16"/>
    <m/>
    <s v="-6.626"/>
    <s v="-79.160"/>
  </r>
  <r>
    <n v="152"/>
    <s v="M23.03.358"/>
    <d v="2023-03-27T00:00:00"/>
    <s v="Cajamarca_x000a_Chota / Llama"/>
    <s v="Red Vial Nacional: PE-06A, _x000a_Tramo: Pte. Cumbil - Llama, _x000a_Sector: Barriolatas Km 103+400 - Km 103+600"/>
    <x v="1"/>
    <n v="200"/>
    <s v="Precipitaciones pluviales - Derrumbe_x000a_Debido a las intensas lluvias intensas se produjo un derrumbe._x000a__x000a_29.03.23. PVN Zonal Lambayeque informa que el Conservador realiza la eliminación de material de derrumbe."/>
    <s v="Maquinaria del Contratista Conservador Consorcio Vial Pimentel_x000a__x000a_01 Cargador frontal_x000a_03 Camión volquete"/>
    <x v="17"/>
    <s v="FOTO"/>
    <s v="-6.498"/>
    <s v="-79.161"/>
  </r>
  <r>
    <n v="151"/>
    <s v="M23.03.356"/>
    <d v="2023-03-27T00:00:00"/>
    <s v="Amazonas_x000a_Rodríguez de Mendoza / San Nicolás"/>
    <s v="Red Vial Nacional: PE-08B, _x000a_Tramo: Rodríguez de Mendoza - Punta de carretera, _x000a_Sector: Nueva Esperanza Km 417+500 - Km 422+000"/>
    <x v="1"/>
    <n v="5000"/>
    <s v="Precipitaciones pluviales - Ahuellamiento_x000a_Debido a las intensas lluvias intensas se produjo un ahuellamiento._x000a__x000a_29.03.23. PVN Zonal Amazonas inicia los trabajos de escarificado y perfilado sin aporte de material."/>
    <s v="Maquinaria PVN_x000a__x000a_01 Motoniveladora_x000a_01 Rodillo "/>
    <x v="18"/>
    <s v="FOTO"/>
    <s v="-6.410"/>
    <s v="-77.452"/>
  </r>
  <r>
    <n v="150"/>
    <s v="M23.03.362"/>
    <d v="2023-03-26T00:00:00"/>
    <s v="Áncash_x000a_Recuay / Catac"/>
    <s v="Red Vial Nacional: PE-3N, _x000a_Tramo: Catac - Huaraz, _x000a_Sector: Catac - Huaraz Km 542+550 - Km 577+400"/>
    <x v="1"/>
    <n v="5000"/>
    <s v="Precipitaciones pluviales - Deformación profunda_x000a_Debido a las intensas lluvias intensas se produjo un ahuellamiento._x000a__x000a_29.03.23. PVN Zonal Áncash informa que se inicia los trabajos de escarificado y reconformación de plataforma que se encuentra con deformación profunda."/>
    <s v="Maquinaria PVN_x000a__x000a_01 Motoniveladora_x000a_01 Rodillo liso_x000a_01 Camión cisterna"/>
    <x v="11"/>
    <m/>
    <s v="-9.824"/>
    <s v="-77.417"/>
  </r>
  <r>
    <n v="149"/>
    <s v="M23.03.355"/>
    <d v="2023-03-27T00:00:00"/>
    <s v="Cajamarca_x000a_San Ignacio / San Ignacio"/>
    <s v="Red Vial Nacional: PE-5N, _x000a_Tramo: Puente Ciruelo -  San Ignacio, _x000a_Sector: Tomaque Alto Km 1498+467 Km 1498+567"/>
    <x v="1"/>
    <n v="100"/>
    <s v="Precipitaciones pluviales - Asentamiento de plataforma_x000a_Debido a la acción de la naturaleza se produjo asentamiento de plataforma._x000a__x000a_29.03.23. PVN Zonal Cjamarca informa que el día 27/03/2023 continúa las actividades de extensión de material de afirmado."/>
    <s v="Maquinaria del Contratista Conservador Consorcio HOB construtores_x000a__x000a_01 Cargador frontal"/>
    <x v="19"/>
    <m/>
    <s v="-5.127"/>
    <s v="-78.995"/>
  </r>
  <r>
    <n v="148"/>
    <s v="M23.03.361"/>
    <d v="2023-03-26T00:00:00"/>
    <s v="Áncash_x000a_Antonio Raimondi / Aczo"/>
    <s v="Red Vial Nacional: PE-14D, _x000a_Tramo: Alpash - Puchka, _x000a_Sector: Puchka Km 9+850 - Km 10+000"/>
    <x v="1"/>
    <n v="100"/>
    <s v="Precipitaciones pluviales - Derrumbe_x000a_Debido a las intensas lluvias intensas se produjo un derrumbe._x000a__x000a_29.03.23. PVN Zonal Áncash realiza la eliminación de material de derrumbe con el apoyo de maquinaria."/>
    <s v="Maquinaria de PVN_x000a__x000a_01 Cargador frontal_x000a_"/>
    <x v="11"/>
    <m/>
    <s v="-9.166"/>
    <s v="-76.959"/>
  </r>
  <r>
    <n v="147"/>
    <s v="M23.03.354"/>
    <d v="2023-03-26T00:00:00"/>
    <s v="Áncash_x000a_Casma / Yautan"/>
    <s v="Red Vial Nacional: PE-14A, _x000a_Tramo: Casma - Yautan _x000a_Sector: Yautan Km 42+000 - Km 44+000"/>
    <x v="1"/>
    <m/>
    <s v="Precipitaciones pluviales - Derrumbe_x000a_Debido a las intensas lluvias intensas se produjo un derrumbe._x000a__x000a_29.03.23. PVN Zonal Ancash informa que realiza la eliminación de material de derrumbe para poder restablecer la vía."/>
    <m/>
    <x v="11"/>
    <s v="FOTO"/>
    <s v="-9.534"/>
    <s v="-77.955"/>
  </r>
  <r>
    <n v="146"/>
    <s v="M23.03.353"/>
    <d v="2023-03-26T00:00:00"/>
    <s v="Piura_x000a_Huancabamba / Huarmaca"/>
    <s v="Red Vial Nacional: PE-3N,_x000a_Tramo: Hualapampa - Sondor_x000a_Sector: San Jose De Tunas (Segun Tdr Km. 1741+900) Km 1695+700 - Km 1695+750"/>
    <x v="1"/>
    <n v="50"/>
    <s v="Precipitaciones pluviales - Huaico_x000a_Debido a las constantes lluvias, se produjo huaico._x000a_        _x000a_29.03.23. PVN  Piura - Tumbes informa que el Conservador realiza trabajos de señalización preventiva, control de tránsito, limpieza de plataforma y eliminación de material excedente."/>
    <s v="Maquinaria de PVN_x000a__x000a_ "/>
    <x v="15"/>
    <s v="FOTO"/>
    <s v="-5.502"/>
    <s v="-79.486"/>
  </r>
  <r>
    <n v="145"/>
    <s v="M23.03.352"/>
    <d v="2023-03-25T00:00:00"/>
    <s v="Amazonas _x000a_Chachapoyas / Molinopampa"/>
    <s v="Red Vial Nacional: PE-08B_x000a_Tramo: Molinopampa - Rodriguez de Mendoza,_x000a_Sector: Ocol Km 381+100"/>
    <x v="1"/>
    <m/>
    <s v="Precipitaciones pluviales - Colapso de alcantarilla_x000a_Debido a las precipitaciones constantes en la zona y carga pesadas._x000a__x000a_29.03.23. PVN Zonal Amazonas informa que inicia los trabajos de reposición de alcantarilla con la limpieza del terreno manual y trazo y replanteo."/>
    <s v="Maquinaria PVN_x000a__x000a_01 Retroexcavadora"/>
    <x v="18"/>
    <s v="FOTO"/>
    <s v="-6.267"/>
    <s v="-77.567"/>
  </r>
  <r>
    <n v="144"/>
    <s v="M23.03.350"/>
    <d v="2023-03-25T00:00:00"/>
    <s v="Piura_x000a_Huancabamba/ Huarmaca"/>
    <s v="Red Vial Nacional: PE-3N,_x000a_Tramo: Hualpampa - Sondor,_x000a_Sector: San Jose de Tunas (Según TDR Km. 1745+200) km 1690+000 - Km 1690+300"/>
    <x v="1"/>
    <n v="300"/>
    <s v="Precipitaciones pluviales - Derrumbe_x000a_Debido a las intensas lluvias intensas se produjo un derrumbe._x000a__x000a_29.03.23. PVN  Piura - Tumbes informa que el Conservador informa que se han suspendido trabajos debido a la presencia de lluvias intensas en el tramo y por acceso por derrumbes, se mantiene la señalización preventiva."/>
    <m/>
    <x v="15"/>
    <s v="FOTO"/>
    <s v="-5.490"/>
    <s v="-79.489"/>
  </r>
  <r>
    <n v="143"/>
    <s v="M23.03.347"/>
    <d v="2023-03-25T00:00:00"/>
    <s v="Cajamarca_x000a_Contumaza/ Yonan"/>
    <s v="Red Vial Nacional: PE-08, Tramo: Ciudad de Dios - Chilete, _x000a_Sector: Yonan Km 58+930 - Km 59+210"/>
    <x v="1"/>
    <n v="238"/>
    <s v="Precipitaciones pluviales - Socavación de Plataforma_x000a_Debido a las intensas lluvias intensas se produjo la socavación de plataforma._x000a__x000a_29.03.23. La Concesionaria moviliza maquinaria y personal para realizar la limpieza de la calzada y señalización de la zona."/>
    <s v="Maquinaria del Contratista Convial Sierra Norte_x000a__x000a_"/>
    <x v="20"/>
    <m/>
    <s v="-7.240"/>
    <s v="-79.057"/>
  </r>
  <r>
    <n v="142"/>
    <s v="M23.03.344"/>
    <d v="2023-03-25T00:00:00"/>
    <s v="Piura_x000a_Huancabamba/ Sondor"/>
    <s v="Red Vial Nacional: PE-02B, Tramo: Sondor - DV Tabaconas , _x000a_Sector: Cruz Chiquita  Km 27+330- Km 727+345"/>
    <x v="1"/>
    <m/>
    <s v="Precipitaciones pluviales - Socavación de Plataforma_x000a_Debido a las intensas lluvias intensas se produjo la socavación de plataforma_x000a__x000a_29.03.23. PVN  Piura - Tumbes informa que el Conservador realiza trabajos de excavación y perfilado del talud inferior para la recuperación de la plataforma en dicho sector."/>
    <m/>
    <x v="15"/>
    <m/>
    <s v="-5.337"/>
    <s v="-79.329"/>
  </r>
  <r>
    <n v="141"/>
    <s v="M23.03.342"/>
    <d v="2023-03-25T00:00:00"/>
    <s v="San Martín_x000a_Tocache / Pólvora"/>
    <s v="Red Vial Nacional: PE-5N, Tramo: Campanilla - Pizana, _x000a_Sector: Nuevo San Martin Km 710+800 - Km 710+900"/>
    <x v="1"/>
    <n v="100"/>
    <s v="Precipitaciones pluviales - Derrumbe_x000a_Debido a las intensas lluvias intensas se produjo un derrumbe._x000a__x000a_29.03.23. PVN Zonal San Martin informa que continúan los trabajaos de remoción de derrumbes (lodo)."/>
    <m/>
    <x v="21"/>
    <m/>
    <s v="-7.767"/>
    <s v="-76.664"/>
  </r>
  <r>
    <n v="140"/>
    <s v="M23.03.337"/>
    <d v="2023-03-24T00:00:00"/>
    <s v="San Martín_x000a_Moyobamba / Jepelacio"/>
    <s v="Red Vial Nacional: PE-5N, Tramo: Dv. Moyobamba - Pte. Bolivia, _x000a_Sector: Km 1035+000 (Local Km 515+300)."/>
    <x v="1"/>
    <n v="0"/>
    <s v="Precipitaciones pluviales - Derrumbe_x000a_Debido a las intensas lluvias intensas se produjo un derrumbe._x000a__x000a_29.03.23. La Concesionaria informa que realiza trabajos de limpieza con maquinaria para poder restablecer la vía."/>
    <s v="Maquinaria IIRSA NORTE"/>
    <x v="22"/>
    <m/>
    <s v="-6.147"/>
    <s v="-76.841"/>
  </r>
  <r>
    <n v="139"/>
    <s v="M23.03.334"/>
    <d v="2023-03-24T00:00:00"/>
    <s v="Amazonas _x000a_Chachapoyas / Chachapoyas"/>
    <s v="Red Vial Nacional: PE-08B_x000a_Tramo: Chachapoyas - Molinopampa_x000a_Sector: La Colpa Km 344+300 Km 349+300"/>
    <x v="1"/>
    <n v="5000"/>
    <s v="Precipitaciones pluviales - Deformación profunda_x000a_Debido a las constantes lluvias, se produjo la deformación de las vías._x000a_        _x000a_29.03.23. PVN Zonal Lambayeque realiza trabajos de escarificado y perfilado sin aporte de material, se cuenta con 01 motoniveladora, 01 rodillo y 01 cisterna,"/>
    <s v="Maquinaria de PVN_x000a__x000a_01 Motoniveladora_x000a_01 Rodillo_x000a_01 Cisterna"/>
    <x v="18"/>
    <s v="FOTO"/>
    <s v="-6.221"/>
    <s v="-77.819"/>
  </r>
  <r>
    <n v="138"/>
    <s v="M23.03.333"/>
    <d v="2023-03-24T00:00:00"/>
    <s v="Cajamarca_x000a_San Miguel / La Florida"/>
    <s v="Red Vial Nacional: PE-1NI,_x000a_Tramo: La Florida - Niepos, _x000a_Sector: El Naranjo Km 93+300 - Km 93+700"/>
    <x v="1"/>
    <n v="400"/>
    <s v="Precipitaciones pluviales - Derrumbe_x000a_Debido a las constantes lluvias, se produjo huaico._x000a_        _x000a_29.03.23. PVN Zonal Lambayeque informa que el Conservador realiza  la eliminación de material de derrumbe, se cuenta con 01 cargador frontal y personal"/>
    <s v="Maquinaria del Contratista Conservador Consorcio Vial Pimentel_x000a__x000a_01 Cargador frontal"/>
    <x v="23"/>
    <s v="FOTO"/>
    <s v="-6.899"/>
    <s v="-79,132"/>
  </r>
  <r>
    <n v="137"/>
    <s v="M23.03.332"/>
    <d v="2023-03-24T00:00:00"/>
    <s v="Piura_x000a_Ayabaca / Suyo"/>
    <s v="Red Vial Nacional: PE-1NL,_x000a_Tramo: DV Tambo Grande,- Las Lomas-Suyo,  _x000a_Sector: El Guineo Km 95+950-Km 95+960"/>
    <x v="1"/>
    <n v="10"/>
    <s v="Precipitaciones pluviales - Pérdida de Plataforma_x000a_Debido a las intensas precipitaciones, se produjo la pérdida la plataforma._x000a__x000a_29.03.23. PVN Zonal Piura - Tumbes informa que el Conservador realiza la señalización y seguridad vial, asimismo se viene gestionando la adquisición de bienes y servicios para la reposición de alcantarilla y reconformación y estabilización de plataforma."/>
    <s v="Maquinaria del Contratista "/>
    <x v="15"/>
    <m/>
    <s v="-4.596"/>
    <s v="-80.195"/>
  </r>
  <r>
    <n v="136"/>
    <s v="M23.03.331"/>
    <d v="2023-03-23T00:00:00"/>
    <s v="Junín_x000a_Satipo / Satipo"/>
    <s v="Red Vial Nacional: PE-24C,_x000a_Tramo: Pte. Huanacaure - Paratushiali,   _x000a_Sector: Paratushiali Km 0+500 - Km 9+500"/>
    <x v="1"/>
    <n v="9000"/>
    <s v="Precipitaciones pluviales - Ahuellamiento_x000a_Debido a las constantes lluvias en la zona, se produjo derrumbe afectando la vía._x000a__x000a_29.03.23. PVN Zonal Junín - Pasco continúa los trabajos de perfilado, compactado, carguío y transporte de material de préstamo."/>
    <s v="Maquinaria de PVN"/>
    <x v="23"/>
    <m/>
    <s v="-11.283"/>
    <s v="-74.679"/>
  </r>
  <r>
    <n v="135"/>
    <s v="M23.03.330"/>
    <d v="2023-03-23T00:00:00"/>
    <s v="Ayacucho_x000a_La Mar / Ayna"/>
    <s v="Red Vial Nacional: PE-28I,_x000a_Tramo: San Francisco - Samugari,   _x000a_Sector: Miraflores - Cañapampa Km 0+300 - Km 9+500"/>
    <x v="1"/>
    <n v="7000"/>
    <s v="Precipitaciones pluviales - Derrumbe_x000a_Debido a las constantes lluvias en la zona, se produjo derrumbe afectando la vía._x000a__x000a_29.03.23. PVN Zonal VRAEM realiza la eliminación de material de derrumbe y acopio de material granular."/>
    <s v="Maquinaria de PVN"/>
    <x v="24"/>
    <m/>
    <s v="-12.630"/>
    <s v="-73.789"/>
  </r>
  <r>
    <n v="134"/>
    <s v="M23.03.329"/>
    <d v="2023-03-22T00:00:00"/>
    <s v="La Libertad_x000a_Sánchez Carrión / Chugay"/>
    <s v="Red Vial Nacional: PE-10C,_x000a_Tramo: Pte. Pallar - Mamahuaje,   _x000a_Sector: Pte. Pallar - Chugay Km 0+000 - Km 23+000"/>
    <x v="1"/>
    <n v="23"/>
    <s v="Precipitaciones pluviales - Ahuellamiento_x000a_Debido a las constantes lluvias en la zona sumado al tránsito de vehículos de carga pesada, se produjo ahuellamiento con profundidad de más de 15 cm, afectando la vía._x000a__x000a_29.03.23. PVN Zonal La Libertad continúa los trabajos de bacheo profundo con material."/>
    <s v="Maquinaria de PVN"/>
    <x v="5"/>
    <m/>
    <s v="-7.819"/>
    <s v="-77.880"/>
  </r>
  <r>
    <n v="133"/>
    <s v="M23.03.328"/>
    <d v="2023-03-23T00:00:00"/>
    <s v="Piura_x000a_Sechura / Sechura"/>
    <s v="Red Vial Nacional: PE-04,_x000a_Tramo: El Cruce - Dv. Sechura,   _x000a_Sector: La Mina Km 7+000 - Km 14+600"/>
    <x v="1"/>
    <n v="6985"/>
    <s v="Precipitaciones pluviales - Erosión de plataforma_x000a_Debido a las constantes lluvias en la zona, se produjo una erosión de plataforma._x000a__x000a_29.03.23. PVN Zonal Piura - Tumbes coordina la contratación del servicio para la recuperación de la calzada._x000a_Ruta Alterna: PE-1N y PE-1NK"/>
    <s v="Maquinaria de PVN"/>
    <x v="1"/>
    <s v="FOTO"/>
    <s v="-5.995"/>
    <s v="-80.579"/>
  </r>
  <r>
    <n v="132"/>
    <s v="M23.03.319"/>
    <d v="2023-03-22T00:00:00"/>
    <s v="Áncash_x000a_Huaraz / Pira"/>
    <s v="Red Vial Nacional: PE-14,_x000a_Tramo: Pariacoto - Yupash, _x000a_Sector: Jircan Km 84+000 - Km 87+000"/>
    <x v="1"/>
    <n v="3000"/>
    <s v="Precipitaciones pluviales - Derrumbe_x000a_Debido a las constantes lluvias, se produjo derrumbe que afectó la vía._x000a_        _x000a_29.03.23. PVN Zonal Áncash moviliza maquinaria de la ciudad de Huaraz para atender la emergencia."/>
    <s v="Maquinaria de PVN_x000a__x000a_01 Cargador frontal_x000a_01 Camión volquete"/>
    <x v="25"/>
    <m/>
    <s v="-9.544"/>
    <s v="-77.734"/>
  </r>
  <r>
    <n v="131"/>
    <s v="M23.03.321"/>
    <d v="2023-03-21T00:00:00"/>
    <s v="Ucayali_x000a_Padre Abad / Irazola"/>
    <s v="Red Vial Nacional: PE-5N, _x000a_Tramo: San Alejandro - Neshuya, _x000a_Sector: Nuevo Horizonte Km 340+560 - km 340+980"/>
    <x v="1"/>
    <n v="420"/>
    <s v="Precipitaciones pluviales - Asentamiento de plataforma_x000a_Debido al asentamiento de la plataforma por inestabilidad del talud inferior._x000a__x000a_29.03.23. PVN Zonal Ucayali informa que el Conservador realiza trabajos de extracción, carguío y transporte de roca a la zona afectada."/>
    <s v="Maquinaria del Contratista Conservador Consorcio Pumahuasi"/>
    <x v="26"/>
    <s v="FOTO"/>
    <s v="-8.854"/>
    <s v="-75.148"/>
  </r>
  <r>
    <n v="130"/>
    <s v="M23.03.314"/>
    <d v="2023-03-21T00:00:00"/>
    <s v="Arequipa_x000a_Caraveli / Chala"/>
    <s v="Red Vial Nacional: PE- 1S,_x000a_Tramo: Pto. Inka - Dv. Chaparra,   _x000a_Sector: Chala Km 620+060 - Km 620+660"/>
    <x v="1"/>
    <n v="600"/>
    <s v="Precipitaciones pluviales - Deformación Profunda_x000a_Debido a la deformación profunda (&gt; a 15cm.) se produjo deformación profunda._x000a__x000a_29.03.23. PVN Zonal Ica se viene realizando la gestión para la adquisición de combustible, para la atención de la emergencia vial."/>
    <m/>
    <x v="27"/>
    <m/>
    <s v="-15.862"/>
    <s v="-74.204"/>
  </r>
  <r>
    <n v="129"/>
    <s v="M23.03.306"/>
    <d v="2023-03-21T00:00:00"/>
    <s v="Piura_x000a_Morropón / Chalaco"/>
    <s v="Red Vial Nacional: PE- 1NR,_x000a_Tramo: Morropón - Chalaco,   _x000a_Sector: Chalaco Km 114+100 - Km 124+100"/>
    <x v="1"/>
    <n v="10000"/>
    <s v="Precipitaciones pluviales - Derrumbe_x000a_Debido a derrumbes en la vía por deslizamiento de material por inestabilidad del talud superior y lluvias en la zona, se produjo un derrumbe, por ello se ha dispuesto la limpieza de la calzada._x000a__x000a_29.03.23. PVN Zonal Piura - Tumbes continúa la eliminación de material de derrumbe en diferentes puntos con ayuda de maquinaria, se mantiene la transitabilidad vehicular restringida."/>
    <s v="Maquinaria de PVN_x000a__x000a_01 Retroexcavadora_x000a_01 Camión Volquete"/>
    <x v="1"/>
    <s v="FOTO"/>
    <s v="-5.033"/>
    <s v="-79.831"/>
  </r>
  <r>
    <n v="128"/>
    <s v="M23.03.304"/>
    <d v="2023-03-21T00:00:00"/>
    <s v="Apurímac_x000a_Cotabamba / Cotabambas"/>
    <s v="Red Vial Nacional: PE-3SF,_x000a_Tramo: Chinchaypujio - Cotabambas,_x000a_Sector: Cochapata Km 341+240 - km 341+340"/>
    <x v="1"/>
    <n v="100"/>
    <s v="Precipitaciones pluviales - Derrumbe_x000a_A consecuencias de intensas precipitaciones, se produjo un derrumbe.  _x000a__x000a_29.03.23. PVN Zonal Ayacucho informa que el Conservador realiza trabajos de limpieza de plataforma, eliminación de material excedente."/>
    <s v="Maquinaria del Contratista Conservador Consorcio  CONCAR S.A."/>
    <x v="28"/>
    <m/>
    <s v="-13.720"/>
    <s v="-72.348"/>
  </r>
  <r>
    <n v="127"/>
    <s v="M23.03.322"/>
    <d v="2023-03-20T00:00:00"/>
    <s v="Huánuco _x000a_Puerto Inca / Codo del Pozuzo"/>
    <s v="Red Vial Nacional: PE-5NA,_x000a_Tramo: Pozuzo -  Codo de Pozuzo,  _x000a_Sector: Cocina 2 Km 149+660 - Km 149+690"/>
    <x v="1"/>
    <n v="30"/>
    <s v="Precipitaciones pluviales - Huaico_x000a_Debido a las constantes lluvias en la zona, se produjo la colmatación del rio producto del huaico. _x000a__x000a_29.03.23. PVN Zonal Ucayali realiza la descolmatación y encauzamiento de curso de agua. "/>
    <s v="Maquinaria de PVN_x000a__x000a_01 Excavadora_x000a_"/>
    <x v="29"/>
    <m/>
    <s v="-9.892"/>
    <s v="-75.535"/>
  </r>
  <r>
    <n v="126"/>
    <s v="M23.03.316"/>
    <d v="2023-03-20T00:00:00"/>
    <s v="Piura_x000a_Piura / Catacaos"/>
    <s v="Red Vial Nacional: PE- 1NK,_x000a_Tramo: Catacaos - Dv. Catacaos,   _x000a_Sector: Simbila Km 2+350 - Km 2+358"/>
    <x v="1"/>
    <n v="8"/>
    <s v="Precipitaciones pluviales - Socavación de Plataforma_x000a_A consecuencias de intensas precipitaciones, se produjo socavación en la vía. _x000a__x000a_29.03.23. PVN Zonal Piura - Tumbes realiza las gestiones para la contratación de los bienes y servicios para su atención."/>
    <m/>
    <x v="1"/>
    <m/>
    <s v="-5.250"/>
    <s v="-80.657"/>
  </r>
  <r>
    <n v="125"/>
    <s v="M23.03.311"/>
    <d v="2023-03-20T00:00:00"/>
    <s v="Ayacucho_x000a_Huanca Sancos  / Sancos"/>
    <s v="Red Vial Nacional: PE30D, Tramo: Huanca Sancos  - Pampa Callango,_x000a_Sector: Huanca Sancos  Km 171+482 - Km 171+492"/>
    <x v="1"/>
    <n v="10"/>
    <s v="Precipitaciones pluviales - Erosión de plataforma_x000a_Debido a las constantes lluvias en la zona, se produjo una erosión de plataforma._x000a__x000a_29.03.23. PVN Zonal Ica realiza el acopio de las piedras para la construcción de un muro de gaviones, asimismo se cuenta con la mano de obra realizando las actividades sin equipo mecánico."/>
    <m/>
    <x v="30"/>
    <m/>
    <s v="-13.927"/>
    <s v="-74.345"/>
  </r>
  <r>
    <n v="124"/>
    <s v="M23.03.309"/>
    <d v="2023-03-20T00:00:00"/>
    <s v="Cajamarca_x000a_Contumaza / Contumaza"/>
    <s v="Red Vial Nacional: PE-1NF,_x000a_Tramo: Contumaza - Chilete,_x000a_Sector: La Cuchilla - Señorita Km 126+050 - Km 132+300"/>
    <x v="1"/>
    <n v="2750"/>
    <s v="Precipitaciones pluviales - Huaico_x000a_Debido al deslizamiento de material por inestabilidad del talud superior y lluvias en la zona, se produjo un huaico, por ello se ha dispuesto la recuperación de la calzada._x000a__x000a_29.03.23. PVN Zonal Cajamarca informa que el Conservador realiza la eliminación material de derrumbes y huaicos."/>
    <s v="Maquinaria de PVN_x000a__x000a_01 ractor Neumatico_x000a_01 Cargador Frontal_x000a_01 Camión Volquete"/>
    <x v="31"/>
    <m/>
    <s v="-7.327"/>
    <s v="-78.796"/>
  </r>
  <r>
    <n v="123"/>
    <s v="M23.03.308"/>
    <d v="2023-03-20T00:00:00"/>
    <s v="Piura_x000a_Morropón / Morropón"/>
    <s v="Red Vial Nacional: PE- 1NR,_x000a_Tramo: Morropón - Pte. La Gallega,   _x000a_Sector: Morropón Km 70+500 - Km 73+900"/>
    <x v="1"/>
    <n v="3400"/>
    <s v="Precipitaciones pluviales - Derrumbe_x000a_Debido a derrumbes en la vía por deslizamiento de material por inestabilidad del talud superior y lluvias en la zona, se produjo un derrumbe._x000a__x000a_29.03.23. PVN Zonal Piura - Tumbes continúan los trabajos de atención de la emergencia vial a través de la limpieza de derrumbes entre los km 73+000 - km 73+500."/>
    <m/>
    <x v="1"/>
    <m/>
    <s v="-5.182"/>
    <s v="-79.970"/>
  </r>
  <r>
    <n v="122"/>
    <s v="M23.03.299"/>
    <d v="2023-03-20T00:00:00"/>
    <s v="Huancavelica_x000a_Huaytará / Huaytará"/>
    <s v="Red Vial Nacional: PE-28A _x000a_Tramo: Pte. Suyacuna - Pte. Apacheta ( Tramo Ii) ,   _x000a_Sector: Chaupi Km 143+000 - Km 175+250"/>
    <x v="1"/>
    <n v="32250"/>
    <s v="Precipitaciones pluviales - Erosión de Plataforma_x000a_Debido a las constantes lluvias en la zona, se produjo una erosión de plataforma._x000a__x000a_29.03.23. PVN Zonal Ica viene gestionando la contratación de los servicios para la atención de la emergencia, se ha dispuesto la recuperación de la calzada con actividades de bacheo con afirmado para la recuperación de la transitabilidad"/>
    <m/>
    <x v="32"/>
    <m/>
    <s v="-13.551"/>
    <s v="-75.224"/>
  </r>
  <r>
    <n v="121"/>
    <s v="M23.03.297"/>
    <d v="2023-03-20T00:00:00"/>
    <s v="Piura_x000a_Talara / Parinas"/>
    <s v="Red Vial Nacional: PE-1N,_x000a_Tramo: La Brea - El Alto,  _x000a_Sector: Pariñas Km 1119+650"/>
    <x v="1"/>
    <m/>
    <s v="Precipitaciones pluviales - Erosión de Calzada_x000a_Debido a las intensas precipitaciones, se produjo la erosión de la calzada_x000a__x000a_29.03.23. PVN Zonal Piura - Tumbes informa que el Conservador  inicia los trabajos de relleno en el talud inferior para luego conformarlo así mismo se está realizando el mantenimiento y control de tránsito"/>
    <s v="Maquinaria del Contratista Conservador Consorcio Vial Sullana Tambogrande_x000a__x000a_01 Retroexcavadora"/>
    <x v="15"/>
    <m/>
    <s v="-4.469"/>
    <s v="-81.200"/>
  </r>
  <r>
    <n v="120"/>
    <s v="M23.03.296"/>
    <d v="2023-03-20T00:00:00"/>
    <s v="Áncash_x000a_Huaraz / Pira"/>
    <s v="Red Vial Nacional: PE-14,_x000a_Tramo: Chacchan - Yupash,  _x000a_Sector: Curvas Km 75+000 - Km 75+800"/>
    <x v="1"/>
    <n v="800"/>
    <s v="Precipitaciones pluviales - Derrumbe_x000a_Debido a lluvias intensas en la zona, se produjo derrumbes y huaicos afectando la carretera._x000a__x000a_29.03.23. PVN Zonal Áncash realiza la limpieza de derrumbes y viene fracturando el material sólido._x000a_Ruta Alterna: Emp. PE 3N (Ancos) - Santa Rosa - Miraflores - Llapo - Emp. PE 3NA "/>
    <m/>
    <x v="33"/>
    <m/>
    <s v="-9.539"/>
    <s v="-77.768"/>
  </r>
  <r>
    <n v="119"/>
    <s v="M23.03.294"/>
    <d v="2023-03-19T00:00:00"/>
    <s v="Ayacucho_x000a_Cangallo / Paras"/>
    <s v="Red Vial Nacional: PE-28A, vía Los Libertadores, _x000a_Tramo: Pte. Suyana - Pte. Apacheta,_x000a_Sector: Supaymayo - Ocollo Km 242+000 - Km 264+000"/>
    <x v="1"/>
    <m/>
    <s v="Precipitaciones pluviales - Erosión de plataforma_x000a_Debido a las constantes lluvias en la zona, se produjo erosión de plataforma._x000a__x000a_29.03.23. PVN Zonal Ica informa que viene gestionando la contratación del servicios para la atención de las emergencias viales: 01 servicio de alquiler de 02 camión volquete, 01 servicio de control de tránsito, 01 servicio de bacheo"/>
    <m/>
    <x v="34"/>
    <m/>
    <s v="-13.333"/>
    <s v="-74.606"/>
  </r>
  <r>
    <n v="118"/>
    <s v="M23.03.293"/>
    <d v="2023-03-19T00:00:00"/>
    <s v="Ayacucho_x000a_Cangallo / Paras"/>
    <s v="Red Vial Nacional: PE-28A, vía Los Libertadores, _x000a_Tramo: Pte. Suyacuna - Pte. Apacheta,_x000a_Sector: Licapa - Niñacha  Km 217+200 - Km 240+000"/>
    <x v="1"/>
    <m/>
    <s v="Precipitaciones pluviales - Erosión de plataforma_x000a_Debido a las constantes lluvias en la zona, se produjo erosión de plataforma._x000a__x000a_29.03.23. PVN Zonal Ica informa que se coordina para la el uso de maquinaria."/>
    <m/>
    <x v="34"/>
    <m/>
    <s v="-13.352"/>
    <s v="-74.782"/>
  </r>
  <r>
    <n v="117"/>
    <s v="M23.03.291"/>
    <d v="2023-03-19T00:00:00"/>
    <s v="Ica_x000a_Nazca / Marcona"/>
    <s v="Red Vial Nacional: PE-1S, panamericana sur,_x000a_Tramo: Dv. Marcona - Dv. Nasca, _x000a_Sector: Km 469+300"/>
    <x v="1"/>
    <m/>
    <s v="Precipitaciones pluviales - Inundación_x000a_Debido a las constantes lluvias en la zona se produjo aniego en la calzada._x000a__x000a_29.03.23. La Concesionaria informa que no hay operaciones. La Concesionaria informa que apoya con seguridad, señalización y limpieza de la vía."/>
    <s v="Maquinaria de Concesionaria SURVIAL"/>
    <x v="35"/>
    <m/>
    <s v="-15.027"/>
    <s v="-75.007"/>
  </r>
  <r>
    <n v="116"/>
    <s v="M23.03.288"/>
    <d v="2023-03-18T00:00:00"/>
    <s v="Puno_x000a_San Román / Juliaca "/>
    <s v="Red Vial Nacional: PE-3S, _x000a_Tramo: Puno - Juliaca,_x000a_Sector: Km 1333+401 - Km 1336+500;  Km 34+401 - Km 36+000; Km 33+301 - Km 33+500de la Segunda calzada"/>
    <x v="1"/>
    <m/>
    <s v="Acción humana - Manifestación_x000a_Debido a la coyuntura política actual, pobladores bloquean la vía el día 19.03.23 en el Km 1333+401 - Km 1343+000, Primera y Segunda Calzada._x000a__x000a_29.03.23. La Concesionaria informa que continúa el monitoreo la emergencia vial e informa que efectivos policiales se encuentran en la zona y comunican el hecho a los usuarios que transitan por peajes."/>
    <m/>
    <x v="36"/>
    <m/>
    <s v="-15,685"/>
    <s v="-70,019"/>
  </r>
  <r>
    <n v="115"/>
    <s v="M23.03.282"/>
    <d v="2023-03-18T00:00:00"/>
    <s v="Lima_x000a_Huaura / Paccho"/>
    <s v="Red Vial Nacional: PE-18,_x000a_Tramo: Sayán - Churín, _x000a_Sector: Picunche Km 72+000 - Km 77+900"/>
    <x v="1"/>
    <m/>
    <s v="Precipitaciones pluviales - Huaico_x000a_Debido a las constantes lluvias, se produjo huaico._x000a_        _x000a_29.03.23. PVN Zonal Lima continúa los trabajos de limpieza de material de huaico y derrumbe mayor."/>
    <s v="Maquinaria PVN_x000a__x000a_01 Cargador frontal_x000a_02 Volquetes"/>
    <x v="37"/>
    <m/>
    <s v="-11.000"/>
    <s v="-77.069"/>
  </r>
  <r>
    <n v="114"/>
    <s v="M23.03.280"/>
    <d v="2023-03-18T00:00:00"/>
    <s v="Piura_x000a_Huancabamba / Sondorillo"/>
    <s v="Red Vial Nacional: PE-3N_x000a_Tramo: Hualampa - Sondor,_x000a_Sector: Ovejerias Km 1716+650 - Km 1717+150"/>
    <x v="1"/>
    <n v="500"/>
    <s v="Precipitaciones pluviales - Pérdida de plataforma_x000a_Debido a las precipitaciones pluviales, se produjo pérdida de plataforma.                                                            _x000a_                                                                                                                            _x000a_29.03.23. PVN Zonal Piura informa que el Conservador realiza el acondicionamiento y eliminación de material excedente, así como trabajos de señalización preventiva, control de tránsito."/>
    <s v="Maquinaria del Contratista Conservador Consorcio Vial Sondor Vado Grande"/>
    <x v="1"/>
    <m/>
    <s v="-5.436"/>
    <s v="-79.479"/>
  </r>
  <r>
    <n v="113"/>
    <s v="M23.03.279"/>
    <d v="2023-03-18T00:00:00"/>
    <s v="La Libertad_x000a_Ascope / Chicama"/>
    <s v="Red Vial Nacional: PE-1NF, _x000a_Tramo: Saucal - Cascas,_x000a_Sector: Sausal - Espejo Km 15+000 - Km 45+600"/>
    <x v="1"/>
    <m/>
    <s v="Precipitaciones pluviales - Derrumbe_x000a_Debido a las constantes lluvias, se produjo el derrumbe en sector Km 24+000 _x000a_        _x000a_29.03.23. PVN Zonal La Libertad informa que realiza la limpieza de la calzada. "/>
    <s v="Maquinaria PVN_x000a__x000a_01  Retroexcavadora"/>
    <x v="38"/>
    <m/>
    <s v="-7.729"/>
    <s v="-79.008"/>
  </r>
  <r>
    <n v="112"/>
    <s v="M23.03.292"/>
    <d v="2023-03-17T00:00:00"/>
    <s v="Lima_x000a_Huarochirí / San Juan de Tantarranche"/>
    <s v="Red Vial Nacional: PE-22A, _x000a_Tramo: San Juan de Tantarranche - Carhuapampa, _x000a_Sector: San Juan de Tantarranche - Carhuapampa Km 115+000 - Km 125+000"/>
    <x v="1"/>
    <m/>
    <s v="Precipitaciones pluviales - Derrumbe_x000a_A consecuencias de intensas precipitaciones, se produjo un derrumbe.  _x000a__x000a_29.03.23. PVN Zonal Lima coordina la limpieza de material limpieza de material y recuperación de la calzada._x000a_Ruta Alterna: Río Blanco - Chosica - Lima."/>
    <m/>
    <x v="37"/>
    <m/>
    <s v="-12.105"/>
    <s v="-76.165"/>
  </r>
  <r>
    <n v="111"/>
    <s v="M23.03.283"/>
    <d v="2023-03-17T00:00:00"/>
    <s v="Lima_x000a_Cañete / Calango"/>
    <s v="Red Vial Nacional: PE-22A,_x000a_Tramo: Checas - San Juan de Viscas,_x000a_Sector: Checas - Pongos Km 53+000 - Km 63+000"/>
    <x v="1"/>
    <n v="500"/>
    <s v="Precipitaciones pluviales - Pérdida de plataforma_x000a_Debido a las precipitaciones pluviales, se produjo pérdida de plataforma. _x000a__x000a_29.03.23. PVN Zonal Lima realiza las actividades de recuperación de la plataforma."/>
    <s v="Maquinaria de PVN_x000a__x000a_01 Excavadora _x000a_01 Cargador frontal"/>
    <x v="39"/>
    <s v="FOTO"/>
    <s v="-12.354"/>
    <s v="-76.361"/>
  </r>
  <r>
    <n v="110"/>
    <s v="M23.03.270"/>
    <d v="2023-03-16T00:00:00"/>
    <s v="Ica_x000a_Chincha / Alto Laran"/>
    <s v="Red Vial Nacional: PE-26_x000a_Tramo: Emp-PE-1S(Chincha) - Dv Huachos-Lomo Largo -Plazapata,_x000a_Sector:  Camayatocc-Culebrilla-Huachinga-Marcas-Palca-Vía Arma Km 33+000 - Km 65+000"/>
    <x v="1"/>
    <n v="150"/>
    <s v="Precipitaciones pluviales - Huaico_x000a_A consecuencias de intensas precipitaciones, ocasionaron un huaico, se ha dispuesto la recuperación de la calzada.                                                             _x000a_                                                                                                                            _x000a_29.03.23. PVN Zonal Ica realiza la eliminación de material de derrumbe."/>
    <s v="Maquinaria de PVN_x000a__x000a_01 Cargador frontal"/>
    <x v="2"/>
    <s v="FOTO"/>
    <s v="-13.380"/>
    <s v="-75.885"/>
  </r>
  <r>
    <n v="109"/>
    <s v="M23.03.255"/>
    <d v="2023-03-16T00:00:00"/>
    <s v="Piura_x000a_Talara / Los Organos"/>
    <s v="Red Vial Nacional: PE-1N,_x000a_Tramo: El Alto - Mancora ,  _x000a_Sector: Los Organos Km 1163+610 - Km 1163+695."/>
    <x v="1"/>
    <n v="85"/>
    <s v="Precipitaciones pluviales - Erosión de Plataforma_x000a_Debido a las intensas precipitaciones, se produjo la erosión de la plataforma._x000a__x000a_29.03.23. PVN Zonal Piura - Tumbes informa que viene realizando las coordinaciones y gestiones para la adquisición de bienes y servicios, para la ejecución de reconformación de talud inferior de plataforma erosionada"/>
    <m/>
    <x v="15"/>
    <m/>
    <s v="-4.185"/>
    <s v="-81.133"/>
  </r>
  <r>
    <n v="108"/>
    <s v="M23.03.241"/>
    <d v="2023-03-16T00:00:00"/>
    <s v="Piura_x000a_Ayabaca / Pacaipampa"/>
    <s v="Red Vial Nacional: PE-3N,_x000a_Tramo: Huancabamba - Dv. Curilcas,  _x000a_Sector: San Juan Km 1844+790 - Km 1844+850"/>
    <x v="1"/>
    <n v="60"/>
    <s v="Precipitaciones pluviales - Erosión de Plataforma_x000a_Debido a las intensas precipitaciones, se produjo la erosión de la plataforma, se ha dispuesto la conformación de un muro bolsacreto._x000a__x000a_29.03.23. PVN Zonal Piura - Tumbes informa que el Conservador realiza trabajos de señalización preventiva, control de tránsito, transporte de agregados seleccionados de cantera, corte de talud superior e inferior, eliminación de material excedente."/>
    <s v="Maquinaria del Contratista Conservador Consorcio Sondor Vado Grande_x000a__x000a_01 Retroexcavadora_x000a_01 Camión Volquete"/>
    <x v="15"/>
    <m/>
    <s v="-4.991"/>
    <s v="-79.504"/>
  </r>
  <r>
    <n v="107"/>
    <s v="M23.03.231"/>
    <d v="2023-03-16T00:00:00"/>
    <s v="Ica_x000a_Pisco / Huancano"/>
    <s v="Red Vial Nacional: PE-28A, vía Los Libertadores,_x000a_Tramo: San Clemente - Pte. Suyacuna,_x000a_Sector: Huancano - Pte. Pacra Km 66+000 - Km 84+000"/>
    <x v="1"/>
    <n v="18000"/>
    <s v="Precipitaciones pluviales - Derrumbe_x000a_Debido a las constantes lluvias, se produjo derrumbes en la vía._x000a__x000a_29.03.23. PVN Zonal Ica informa que se viene realizando la limpieza de derrumbes, de la calzada y cunetas colmatadas."/>
    <s v="Maquinaria de  PVN_x000a__x000a_01 Cargador frontal"/>
    <x v="34"/>
    <m/>
    <s v="-13.605"/>
    <s v="-75.627"/>
  </r>
  <r>
    <n v="106"/>
    <s v="M23.03.229"/>
    <d v="2023-03-16T00:00:00"/>
    <s v="Ayacucho_x000a_Lucanas / Llauta"/>
    <s v="Red Vial Nacional: PE-30D,_x000a_Tramo: Palpa - Llauta,_x000a_Sector: Tambo Km 17+450 "/>
    <x v="1"/>
    <n v="150"/>
    <s v="Precipitaciones pluviales - Pérdida de plataforma_x000a_Debido al colapso de alcantarilla por incremento de caudal, se produjo pérdida de plataforma._x000a__x000a_29.03.23. PVN Zonal Ica informa que se encuentran enrocando la margen izquierda del rio palpa ante una posterior crecida de caudal y realiza la gestión pertinente para la recuperación de la transitabilidad."/>
    <s v="Maquinaria de PVN_x000a__x000a__x000a_"/>
    <x v="2"/>
    <m/>
    <s v="-14.417"/>
    <s v="-75.115"/>
  </r>
  <r>
    <n v="105"/>
    <s v="M23.03.228"/>
    <d v="2023-03-16T00:00:00"/>
    <s v="Ayacucho_x000a_Lucanas / Llauta"/>
    <s v="Red Vial Nacional: PE-30D,_x000a_Tramo: Palpa - Llauta,_x000a_Sector: Tambo Km 16+700"/>
    <x v="1"/>
    <n v="150"/>
    <s v="Precipitaciones pluviales - Pérdida de plataforma_x000a_Debido a las constantes lluvias en la zona, se produjo pérdida de plataforma._x000a__x000a_29.03.23. PVN Zonal Ica informa realiza acciones para la recuperación de transitabilidad, asimismo no se vienen realizando actividades ya que se viene atendiendo las emergencias viales de mayor prioridad en los km 15+500."/>
    <s v="Maquinaria de PVN_x000a__x000a__x000a_"/>
    <x v="2"/>
    <m/>
    <s v="-14.423"/>
    <s v="-75.117"/>
  </r>
  <r>
    <n v="104"/>
    <s v="M23.03.261"/>
    <d v="2023-03-15T00:00:00"/>
    <s v="La Libertad_x000a_Santiago De Chuco / Santiago De Chuco"/>
    <s v="Red Vial Nacional: PE-3N,_x000a_Tramo: Mollepata - Angasmarca - Santiago de Chuco , _x000a_Sector: Villa Cruz - Santiago De Chuco Km 955+500 - Km 992+100"/>
    <x v="1"/>
    <n v="37000"/>
    <s v="Precipitaciones pluviales - Derrumbe_x000a_Debido a las constantes lluvias, se produjo derrumbe_x000a__x000a_29.03.23. PVN Zonal La Libertad informa que el Conservador continúa los trabajos de remoción y eliminación de material."/>
    <s v="Maquinaria de PVN_x000a__x000a_01 Cargador frontal_x000a_01 Camión volquete"/>
    <x v="40"/>
    <s v="FOTO"/>
    <s v="-8.122"/>
    <s v="-78.170"/>
  </r>
  <r>
    <n v="103"/>
    <s v="M23.03.247"/>
    <d v="2023-03-15T00:00:00"/>
    <s v="Piura_x000a_Morropón / Chalaco"/>
    <s v="Red Vial Nacional: PE- 1NR,_x000a_Tramo: Pte. Gallega - Pacaipampa,   _x000a_Sector: Pte. Gallega Km 102+800 - Km 112+800"/>
    <x v="1"/>
    <n v="30"/>
    <s v="Precipitaciones pluviales - Derrumbe_x000a_Debido a las constantes lluvias, se produjo deslizamientos en el talud._x000a__x000a_29.03.23. PVN Zonal Pura - Tumbes informa que el Conservador continúa los trabajos de limpieza de calzada y derrumbes"/>
    <s v="Maquinaria de PVN_x000a__x000a_01 Cargador frontal_x000a_01 Camión volquete"/>
    <x v="1"/>
    <m/>
    <s v="-5.056"/>
    <s v="-79.862"/>
  </r>
  <r>
    <n v="102"/>
    <s v="M23.03.211"/>
    <d v="2023-03-15T00:00:00"/>
    <s v="Áncash_x000a_Santa / Chimbote"/>
    <s v="Red Vial Nacional: PE-12,_x000a_Tramo: Santa - Chuquicara,  _x000a_Sector: Vinzos km  30+000 - km 67+400"/>
    <x v="1"/>
    <m/>
    <s v="Precipitaciones pluviales - Derrumbe_x000a_Debido a lluvias intensas en la zona, se produjo derrumbes y huaicos afectando la carretera._x000a__x000a_29.03.23. PVN Zonal La Libertad continúa los trabajos de limpieza de los derrumbes, así como la eliminación del material suelto que sucede en la zona."/>
    <s v="Maquinaria de PVN_x000a__x000a_01 Cargador frontal_x000a_"/>
    <x v="5"/>
    <s v="FOTO"/>
    <s v="-8.762"/>
    <s v="-78.520"/>
  </r>
  <r>
    <n v="101"/>
    <s v="M23.03.226"/>
    <d v="2023-03-15T00:00:00"/>
    <s v="Áncash_x000a_Corongo/ Cusca"/>
    <s v="Red Vial Nacional: PE-12A_x000a_Tramo: DV. Sihuas-Pasacancha _x000a_Sector: Pte.Tarica Km 43+025 - Km 43+050"/>
    <x v="1"/>
    <n v="25"/>
    <s v="Precipitaciones pluviales - Socavación de Puente_x000a_A consecuencias de intensas precipitaciones, el río ocasionó la socavación del puente modular de Tarica._x000a__x000a_29.03.23. PVN Zonal  Áncash da inicio a la actividad de acopio de materiales con la maquinaria."/>
    <s v="Maquinaria de PVN_x000a__x000a_01 Cargador frontal_x000a_01 Camión volquete"/>
    <x v="41"/>
    <m/>
    <s v="-8.601"/>
    <s v="-77.752"/>
  </r>
  <r>
    <n v="100"/>
    <s v="M23.03.218"/>
    <d v="2023-03-15T00:00:00"/>
    <s v="Lambayeque_x000a_Chiclayo / Oyotún"/>
    <s v="Red Vial Nacional: PE-1NI,_x000a_Tramo: Oyotún - Las Florida, _x000a_Sector: Pte. Macuaco Km 63+100"/>
    <x v="1"/>
    <m/>
    <s v="Precipitaciones pluviales - Derrumbe_x000a_Debido a la acción de la naturaleza, se produjo derrumbe. Por ello se ha dispuesto la limpieza y eliminación de material excedente._x000a__x000a_29.03.23. PVN Zonal Cajamarca realiza el enrocado del estribo del puente modular macuaco para protección de la socavación generada en la subestructura del puente."/>
    <m/>
    <x v="17"/>
    <m/>
    <s v="-6.802"/>
    <s v="-79.236"/>
  </r>
  <r>
    <n v="99"/>
    <s v="M23.03.213"/>
    <d v="2023-03-15T00:00:00"/>
    <s v="Cajamarca _x000a_San Ignacio / La Coipa"/>
    <s v="Red Vial Nacional: PE-02B, Tramo: Tamborapa Pueblo - Ambato Tamborapa,_x000a_Sector: Linderos Km 86+700 - Km 86+720"/>
    <x v="1"/>
    <n v="20"/>
    <s v="Precipitaciones pluviales - Huaico_x000a_Debido a las constantes lluvias, se dispuso la recuperación de la calzada._x000a__x000a_29.03.23. PVN Zonal Cajamarca informa que el Conservador realiza trabajos de llenado, cosido y posterior colocación de sacos suelo cemento."/>
    <s v="Maquinaria de  Contratista Consorcio Bellavista_x000a__x000a_01 Retroexcavadora                            01 Camión volquete"/>
    <x v="42"/>
    <m/>
    <s v="-5,386"/>
    <s v="-79.089"/>
  </r>
  <r>
    <n v="98"/>
    <s v="M23.03.210"/>
    <d v="2023-03-15T00:00:00"/>
    <s v="Ayacucho_x000a_Lucanas / Puquio"/>
    <s v="Red Vial Nacional: PE-30A,_x000a_Tramo: Dv. Nasca - Dv. Pampachiri, _x000a_Sector: Km 163+470"/>
    <x v="1"/>
    <n v="200"/>
    <s v="Precipitaciones pluviales - Derrumbe_x000a_Debido a las constantes lluvias en la zona se produjo deslizamiento de talud superior._x000a__x000a_29.03.23. La Concesionaria informa que no hay operaciones. La Concesionaria informa que apoya con seguridad, señalización y limpieza de la vía."/>
    <s v="Maquinaria de Concesionaria SURVIAL"/>
    <x v="35"/>
    <m/>
    <s v="-14,666"/>
    <s v="-74,104"/>
  </r>
  <r>
    <n v="97"/>
    <s v="M23.03.201"/>
    <d v="2023-03-15T00:00:00"/>
    <s v="Lima_x000a_Lima / Lurigancho"/>
    <s v="Red Vial Nacional: PE-22 (Carretera Central)_x000a_Tramo: Pte. Los Ángeles - Pte. Ricardo Palma ,_x000a_Sector: Quirio Km 33+400"/>
    <x v="1"/>
    <m/>
    <s v="Precipitaciones pluviales - Huaico_x000a_Debido a las constantes lluvias en la zona, se produjo un huaico._x000a__x000a_29.03.23. PVN Zonal Lima continúa los trabajos de limpieza de material de huaico."/>
    <s v="Maquinaria de  PVN_x000a__x000a_02 Retroexcavadora_x000a_03 Camión volquete"/>
    <x v="39"/>
    <s v="FOTO"/>
    <s v="-11.946"/>
    <s v="-76.712"/>
  </r>
  <r>
    <n v="96"/>
    <s v="M23.03.198"/>
    <d v="2023-03-15T00:00:00"/>
    <s v="Ayacucho_x000a_Lucanas / Llauta"/>
    <s v="Red Vial Nacional: PE-30D,_x000a_Tramo: Tacarpo - Llauta,_x000a_Sector: Uspa Km 33+500"/>
    <x v="1"/>
    <n v="5"/>
    <s v="Precipitaciones pluviales - Pérdida de plataforma_x000a_Debido a las constantes lluvias en en la zona, se produjo pérdida de plataforma._x000a__x000a_29.03.23. PVN Zonal Ica informa toman acciones para la recuperación de transitabilidad, asimismo se suspenden las actividades y se viene atendiendo las emergencias viales de mayor prioridad en los km 15+500 y km 16+700."/>
    <s v="Maquinaria de PVN_x000a__x000a__x000a_"/>
    <x v="2"/>
    <m/>
    <s v="-14.326"/>
    <s v="-75.038"/>
  </r>
  <r>
    <n v="95"/>
    <s v="M23.03.191"/>
    <d v="2023-03-15T00:00:00"/>
    <s v="Piura_x000a_Huancabamba / Canchaque"/>
    <s v="Red Vial Nacional: PE-02A, _x000a_Tramo: Dv. Palambla - Cruz Blanca _x000a_Sector: La Sullanera - Las Minas Km 95+000 - Km 105+000"/>
    <x v="1"/>
    <m/>
    <s v="Precipitaciones pluviales - Derrumbe_x000a_Debido a las constantes lluvias, ocasionaron derrumbes._x000a__x000a_29.03.23. PVN Zonal Piura - Tumbes realiza trabajos de limpieza de derrumbe con apoyo de maquinaria."/>
    <s v="Maquinaria de PVN_x000a__x000a__x000a_01 Cargador frontal_x000a_02 Camión volquete"/>
    <x v="15"/>
    <m/>
    <s v="-5.378"/>
    <s v="-79.576"/>
  </r>
  <r>
    <n v="94"/>
    <s v="M23.03.189"/>
    <d v="2023-03-15T00:00:00"/>
    <s v="Lima_x000a_Cañete / Calango"/>
    <s v="Red Vial Nacional: PE-22A_x000a_Tramo: La Capilla-San Juan De Viscas,_x000a_Sector: Cochahuasi - Huancani Km 26+900 - Km 36+900"/>
    <x v="1"/>
    <m/>
    <s v="Precipitaciones pluviales - Huaico_x000a_Debido a la intensificación de las lluvias en los últimos días se produjo derrumbes y huaycos mayores ocasionando que el tránsito sea interrumpido ._x000a__x000a_29.03.23. PVN Zonal Lima continúa los trabajos de limpieza de derrumbes y huaicos mayores con maquinaria. Se dio la transitabilidad por un carril."/>
    <s v="_x000a_Maquinaria de PVN_x000a__x000a_02 Cargador frontal_x000a_02 Camión Volquete_x000a_02 Tractor Neumático_x000a_01 Retroexcavadora"/>
    <x v="39"/>
    <m/>
    <s v="-12.521"/>
    <s v="-76.486"/>
  </r>
  <r>
    <n v="93"/>
    <s v="M23.03.188"/>
    <d v="2023-03-15T00:00:00"/>
    <s v="Lima_x000a_Lima / Lurigancho"/>
    <s v="Red Vial Nacional: PE-22 (Carretera Central)_x000a_Tramo: Pte. Los Ángeles - Pte. Ricardo Palma,_x000a_Sector: Chacrasana Km 29+200"/>
    <x v="1"/>
    <m/>
    <s v="Precipitaciones pluviales - Huaico_x000a_Debido a las constantes lluvias en la zona, se produjo un huaico._x000a__x000a_29.03.23. PVN Zonal Lima continúa la limpieza de material de huaico"/>
    <s v="Maquinaria de  PVN_x000a__x000a_01 Retroexcavadora_x000a_"/>
    <x v="43"/>
    <s v="FOTO"/>
    <s v="-11.965"/>
    <s v="-76.743"/>
  </r>
  <r>
    <n v="92"/>
    <s v="M23.03.284"/>
    <d v="2023-03-14T00:00:00"/>
    <s v="Áncash_x000a_Bolognesi / Colquioc"/>
    <s v="Red Vial Nacional: PE-16, _x000a_Tramo: Pativilca - Conococha,  Sector: Shihuay Km 49+500 - Km 54+900"/>
    <x v="1"/>
    <m/>
    <s v="Precipitaciones pluviales - Huaico_x000a_Debido a las constantes precipitaciones pluviales, se produjo huaico que afectó la transitabilidad de la vía._x000a__x000a_29.03.23. PVN Zonal Áncash continúa los trabajos de limpieza de huaicos."/>
    <s v="Maquinaria PVN_x000a__x000a_01 Excavadora_x000a_03 Camión Volquete"/>
    <x v="41"/>
    <m/>
    <s v="-10.268"/>
    <s v="-77.582"/>
  </r>
  <r>
    <n v="91"/>
    <s v="M23.03.317"/>
    <d v="2023-03-14T00:00:00"/>
    <s v="Lima_x000a_Barranca / Paramonga"/>
    <s v="Red Vial Nacional: PE-16,_x000a_Tramo: Pativilca - Conococha, _x000a_Sector: Haricanga - Puente San Marcos Km 21+000 - Km 47+000"/>
    <x v="1"/>
    <m/>
    <s v="Precipitaciones pluviales - Huaico_x000a_Debido a las constantes lluvias, se produjo huaico._x000a__x000a_29.03.23. PVN Zonal Ancash continúa los trabajos de limpieza de huaicos."/>
    <m/>
    <x v="41"/>
    <m/>
    <s v="-10.497"/>
    <s v="-77.753"/>
  </r>
  <r>
    <n v="90"/>
    <s v="M23.03.312"/>
    <d v="2023-03-14T00:00:00"/>
    <s v="Áncash_x000a_Bolognesi / Antonio Raymondi"/>
    <s v="Red Vial Nacional: PE-16, Tramo: Pativilca - Conococha, _x000a_Sector: Hornillos Km 60+050 - Km 62+400"/>
    <x v="1"/>
    <m/>
    <s v="Precipitaciones pluviales - Huaico_x000a_Debido a las constantes precipitaciones pluviales, se produjo huaico que afectó la transitabilidad de la vía._x000a__x000a_29.03.23. PVN Zonal Áncash continúa los trabajos de limpieza de huaicos a través de equipos mecánicos."/>
    <s v="Maquinaria de  PVN_x000a__x000a_01 Excavadora_x000a_02 Camión Volquete_x000a_"/>
    <x v="41"/>
    <m/>
    <s v="-10.223"/>
    <s v="-77.560"/>
  </r>
  <r>
    <n v="89"/>
    <s v="M23.03.248"/>
    <d v="2023-03-14T00:00:00"/>
    <s v="Áncash_x000a_Recuay / Llacllin"/>
    <s v="Red Vial Nacional: PE-16,_x000a_Tramo: Pativilca - Conococha,  _x000a_Sector: Chaucayan - Conococha Km 64+000 - Km 122+000"/>
    <x v="1"/>
    <m/>
    <s v="Precipitaciones pluviales - Derrumbe_x000a_Debido a las constantes precipitaciones, se produjo un derrumbes y huaicos._x000a__x000a_29.03.23. PVN Zonal Áncash continúa con los trabajos de limpieza de derrumbes y seguridad vial, a través del servicio de mano de obra."/>
    <s v="Maquinaria de PVN_x000a__x000a_"/>
    <x v="41"/>
    <m/>
    <s v="-10.197"/>
    <s v="-77.554"/>
  </r>
  <r>
    <n v="88"/>
    <s v="M23.03.245"/>
    <d v="2023-03-14T00:00:00"/>
    <s v="Puno_x000a_Puno / Puno"/>
    <s v="_x000a_Red Vial Nacional: PE-34B, _x000a_Tramo: Pte. Gallatini - Puno, _x000a_Sector: Km 119+000 - Km 59+000 (Local Km 38+901+000 - Km 96+160)"/>
    <x v="1"/>
    <m/>
    <s v="Acción humana - Manifestación_x000a_Debido a la coyuntura política actual, pobladores bloquean la vía._x000a__x000a_29.03.23. La Concesionaria informa que hay bloqueo de vía del Km 38+901 - Km 39+100, y tránsito restringido del Km 39+101 - Km 96+160. Continúa el monitoreo la emergencia vial e informa que efectivos policiales se encuentran en la zona y comunican el hecho a los usuarios que transitan por peajes."/>
    <m/>
    <x v="4"/>
    <m/>
    <s v="-15,975"/>
    <s v="-70,022"/>
  </r>
  <r>
    <n v="87"/>
    <s v="M23.03.243"/>
    <d v="2023-03-14T00:00:00"/>
    <s v="Puno_x000a_Lampa / San Lucía"/>
    <s v="_x000a_Red Vial Nacional: PE-34A, _x000a_Tramo: Imata - Santa Lucía, _x000a_Sector: Km 233+550"/>
    <x v="1"/>
    <m/>
    <s v="Acción humana - Manifestación_x000a_Debido a la coyuntura política actual, pobladores bloquean la vía._x000a__x000a_29.03.23. La Concesionaria informa que continúa el pase restringido y comunican a los usuarios que transitan por peajes."/>
    <m/>
    <x v="4"/>
    <m/>
    <s v="-15.688"/>
    <s v="-70.642"/>
  </r>
  <r>
    <n v="86"/>
    <s v="M23.03.223"/>
    <d v="2023-03-14T00:00:00"/>
    <s v="La Libertad_x000a_Sanchez Carrión/ Huamachuco"/>
    <s v="Red Vial Nacional: PE-10B,_x000a_Tramo: Laguna Sausacocha Pte Pallar Pte Calemar ,_x000a_Sector: Loma del Viento Km 18+550 - Km 19+680"/>
    <x v="1"/>
    <n v="1080"/>
    <s v="Precipitaciones pluviales - Erosión de plataforma_x000a_Debido a las intensas lluvias se produjo una pérdida de plataforma._x000a__x000a_29.03.23. PVN Zonal La Libertad informa que continúa los trabajos de corte de talud en material suelto "/>
    <s v="Maquinaria de PVN_x000a__x000a_01 Excavadora _x000a_"/>
    <x v="5"/>
    <s v="FOTO"/>
    <s v="-7.791"/>
    <s v="-77.904"/>
  </r>
  <r>
    <n v="85"/>
    <s v="M23.03.197"/>
    <d v="2023-03-14T00:00:00"/>
    <s v="Lima_x000a_Lima / Carabayllo"/>
    <s v="Red Vial Nacional: PE-20A_x000a_Tramo: Lima - Canta_x000a_Sector: Santa Rosa Km.19+800 - Km 83+200"/>
    <x v="1"/>
    <m/>
    <s v="Precipitaciones pluviales - Derrumbe_x000a_Debido a las constantes lluvias, roca está en peligro de deslizamiento._x000a__x000a_29.03.23. PVN Zonal Lima informa que el Conservador continúa la limpieza de huaicos y derrumbes en la vía."/>
    <s v="Maquinaria de  Contratista China Road And Brigde Corporation Sucursal Perú_x000a__x000a_02 Cargador frontal_x000a_01 Retroexcavadora"/>
    <x v="3"/>
    <s v="FOTO"/>
    <s v="-11.797"/>
    <s v="-76.982"/>
  </r>
  <r>
    <n v="84"/>
    <s v="M23.03.179"/>
    <d v="2023-03-14T00:00:00"/>
    <s v="Huánuco_x000a_Huamalies/ Jircan"/>
    <s v="Red Vial Nacional: PE-18_x000a_Tramo: Huacaybamba-Jircan-Carpa,_x000a_Sector: Urpish Km 302+880"/>
    <x v="1"/>
    <m/>
    <s v="Precipitaciones pluviales - Derrumbe_x000a_Debido a las constantes lluvias, se produjo el deslizamiento de talud superior_x000a__x000a_29.03.23. PVN Zonal Huánuco informa que se realiza la gestión necesaria para la limpieza de dicho derrumbe con equipo mecánico. se tiene transito vehicular restringido."/>
    <s v="Maquinaria de  PVN_x000a_"/>
    <x v="44"/>
    <m/>
    <s v="-9.262"/>
    <s v="-76.719"/>
  </r>
  <r>
    <n v="83"/>
    <s v="M23.03.175"/>
    <d v="2023-03-14T00:00:00"/>
    <s v="Lima_x000a_Canta / Canta"/>
    <s v="Red Vial Nacional: PE-20A,_x000a_Tramo: Lima - Canta, _x000a_Sector: San Buenaventura Km.79+650 -79+670"/>
    <x v="1"/>
    <m/>
    <s v="Precipitaciones pluviales - Derrumbe_x000a_Debido a las constantes lluvias, roca está en peligro de deslizamiento._x000a__x000a_29.03.23. PVN Zonal Lima informa que el Conservador realizó trabajos de voladura de roca por peligro eminente de deslizamiento, esto debido al riesgo que representa para la seguridad vial debido a la temporada de lluvias en la zona del Tramo I. "/>
    <s v="Maquinaria de  Contratista China Road And Brigde Corporation Sucursal Perú_x000a__x000a_01 Cargador                                  02 volquetes"/>
    <x v="3"/>
    <m/>
    <s v="-11.501"/>
    <s v="-76.666"/>
  </r>
  <r>
    <n v="82"/>
    <s v="M23.03.174"/>
    <d v="2023-03-14T00:00:00"/>
    <s v="Ica_x000a_Pisco / Humay"/>
    <s v="Red Vial Nacional: PE-28A,vía Los Libertadores, _x000a_Tramo: San Clemente-Pte. Suyacuna _x000a_Sector: Huaylla Grande- Huancano Km 44+050 - Km 66+000"/>
    <x v="1"/>
    <m/>
    <s v="Precipitaciones pluviales - Derrumbe_x000a_Debido a las constantes lluvias, se produjo derrumbes en la vía._x000a__x000a_29.03.23. PVN Zonal Ica informa que realiza la limpieza de derrumbes (limpieza de calzada y limpieza de cunetas colmatadas)."/>
    <s v="Maquinaria de  PVN_x000a_01 Cargador"/>
    <x v="45"/>
    <m/>
    <s v="-13.681"/>
    <s v="-75.790"/>
  </r>
  <r>
    <n v="81"/>
    <s v="M23.03.171"/>
    <d v="2023-03-14T00:00:00"/>
    <s v="La Libertad_x000a_Gran Chimú / Cascas"/>
    <s v="Red Vial Nacional: PE-1NF,_x000a_Tramo: Chicama - Sausal, _x000a_Sector: Lupuden Km 65+100 - Km 65+150"/>
    <x v="1"/>
    <n v="50"/>
    <s v="Precipitaciones pluviales - Pérdida de Plataforma_x000a_Debido a las intensas lluvias se produjo una pérdida de plataforma._x000a__x000a_29.03.23. PVN Zonal La Libertad viene realizando la evaluación para la atención de la emergencia vial."/>
    <m/>
    <x v="5"/>
    <m/>
    <s v="-7.523"/>
    <s v="-78.810"/>
  </r>
  <r>
    <n v="80"/>
    <s v="M23.03.160"/>
    <d v="2023-03-14T00:00:00"/>
    <s v="Áncash_x000a_Pallasca / Pallasca"/>
    <s v="Red Vial Nacional: PE 3N, _x000a_Tramo: Pallasca - Mollepata_x000a_Sector: Pallasca - Mollepata Km 888+778 - Km 918+195 (Km 882+477 - Km 912+075"/>
    <x v="1"/>
    <m/>
    <s v="Precipitaciones pluviales - Huaico_x000a_Debido a las constantes lluvias en la zona, se produjo un huaico._x000a__x000a_29.03.23. PVN Zonal Lambayeque informa que se ejecutaran trabajos de remoción de derrumbes y limpieza de huaicos mayores."/>
    <s v="_x000a_Maquinaria de PVN_x000a__x000a_01  Retroexcavadora _x000a__x000a_"/>
    <x v="11"/>
    <s v="FOTO"/>
    <s v="-8.253"/>
    <s v="-77.996"/>
  </r>
  <r>
    <n v="79"/>
    <s v="M23.03.129"/>
    <d v="2023-03-13T00:00:00"/>
    <s v="Piura_x000a_Huancabamba / Canchaque"/>
    <s v="Red Vial Nacional: PE-02A,_x000a_Tramo: Piedra Azul -Canchaque, _x000a_Sector: La Afiladera Km 71+800, Km 71+900, Km 72+050, Km 72+100"/>
    <x v="1"/>
    <n v="500"/>
    <s v="Precipitaciones pluviales - Erosión de plataforma_x000a_Debido a las constantes lluvias en la zona, se produjo una erosión de plataforma._x000a__x000a_29.03.23. La Concesionaria informa que se recuperó la transitabilidad de, permitiendo el flujo continuo hasta Canchaque durante ciertos intervalos establecidos"/>
    <s v="Maquinaria de Concesionaria Canchaque"/>
    <x v="46"/>
    <s v="FOTO"/>
    <s v="-5.399"/>
    <s v="-79.625"/>
  </r>
  <r>
    <n v="78"/>
    <s v="M23.03.138"/>
    <d v="2023-03-13T00:00:00"/>
    <s v="Áncash_x000a_Sihuas / San Juan"/>
    <s v="Red Vial Nacional: PE-14C, _x000a_Tramo: Pasacancha - Pomabamba _x000a_Sector: Cilindre - Shiulla Km 34+200 - Km 72+200"/>
    <x v="1"/>
    <m/>
    <s v="Precipitaciones pluviales - Derrumbe_x000a_Debido a las intensas lluvias en la zona, se produjo un derrumbe._x000a__x000a_29.03.23. PVN Zonal Áncash informó que viene realizando la remoción y eliminación de material de derrumbe."/>
    <s v="Maquinaria PVN_x000a__x000a_01 Retroexcavadora_x000a_"/>
    <x v="47"/>
    <m/>
    <s v="-8.678"/>
    <s v="-77.601"/>
  </r>
  <r>
    <n v="77"/>
    <s v="M23.03.126"/>
    <d v="2023-03-13T00:00:00"/>
    <s v="La Libertad_x000a_Trujillo / Huanchaco"/>
    <s v="Red Vial Nacional: PE-1N (Panamericana Norte),_x000a_Tramo: Trujillo - Huanchaco, _x000a_Sector: Km 581+500"/>
    <x v="1"/>
    <n v="1500"/>
    <s v="Precipitaciones pluviales - Erosión de calzada_x000a_Debido a la afectación por parte de los pobladores de la zona quienes han roto dos calzadas haciendo una zanja de 4.50 m de ancho por 2 m de alto para que discurra el lodo y piedras de la activación de la quebrada._x000a__x000a_29.03.23. La Concesionaria informa que no hay operaciones. La Concesionaria informa que se recuperó la transitabilidad vehicular por vía alterna adyacente a la pista principal ida y vuelta. "/>
    <s v="Maquinaria de COVISOL"/>
    <x v="48"/>
    <s v="FOTO"/>
    <s v="-8.031"/>
    <s v="-79.080"/>
  </r>
  <r>
    <n v="76"/>
    <s v="M23.03.148"/>
    <d v="2023-03-12T00:00:00"/>
    <s v="Lima_x000a_Huaura / Sayan"/>
    <s v="Red Vial Nacional: PE-18,_x000a_Tramo: Sayan - Churín _x000a_Sector: Picunche Km 65+000 Km 71+700"/>
    <x v="1"/>
    <m/>
    <s v="Precipitaciones pluviales - Huaico_x000a_Debido a las intensas precipitaciones, se produjo huaico afectando la transitabilidad de la vía._x000a__x000a_29.03.23. PVN Zonal Lima  informa que Planifica atender con trabajos de limpieza para la atención de la emergencia del huaico."/>
    <s v="Maquinaria de PVN_x000a__x000a_02 Cargador Frontal_x000a_02 Camión volquete"/>
    <x v="49"/>
    <m/>
    <s v="-11.043"/>
    <s v="-77.099"/>
  </r>
  <r>
    <n v="75"/>
    <s v="M23.03.125"/>
    <d v="2023-03-12T00:00:00"/>
    <s v="Piura_x000a_Huancabamba / Huarmaca"/>
    <s v="Red Vial Nacional: PE-3N,_x000a_Tramo: El Tambo - Campamento Limón, _x000a_Sector: Km 1627+800 (Km 63+800 - Km 63+950)"/>
    <x v="1"/>
    <n v="200"/>
    <s v="Precipitaciones pluviales - Erosión de calzada_x000a_Debido a las intensas lluvias intensas, se activó la quebrada, produciendo erosión de la calzada._x000a__x000a_29.03.23. La Concesionaria informa que no hay operaciones. La Concesionaria informa que realiza los trabajos para rehabilitar la emergencia vial."/>
    <s v="Maquinaria de IIRSA NORTE"/>
    <x v="22"/>
    <m/>
    <s v="-5.782"/>
    <s v="-7.405"/>
  </r>
  <r>
    <n v="74"/>
    <s v="M23.03.124"/>
    <d v="2023-03-12T00:00:00"/>
    <s v="Áncash_x000a_Santa / Macate"/>
    <s v="Red Vial Nacional: PE-3N, _x000a_Tramo: Puente Chuquicara - Tauca,  _x000a_Sector: Km 758+400 - Km 832+870"/>
    <x v="1"/>
    <n v="100"/>
    <s v="Precipitaciones pluviales - Derrumbe_x000a_Debido a las intensas precipitaciones que activaron las quebradas, se produjo deslizamiento del talud superior._x000a__x000a_29.03.23. PVN Zonal Áncash informa que el Conservador continúa los trabajos de eliminación lateral de derrumbe y limpieza de huaicos mayores caídos sobre la carretera._x000a_Ruta alterna: Vía Departamental AN-527 (Emp. PE-3N Ancos - Santa Rosa - Miraflores - Llapo - Emp. PE-3NA._x000a_"/>
    <s v="Maquinaria de la Municipalidad Provincial de Cabana_x000a__x000a_01 Cargador frontal"/>
    <x v="50"/>
    <s v="FOTO"/>
    <s v="-8.653"/>
    <s v="-78.236"/>
  </r>
  <r>
    <n v="73"/>
    <s v="M23.03.149"/>
    <d v="2023-03-11T00:00:00"/>
    <s v="Lima_x000a_Huaura / Sayán"/>
    <s v="Red Vial Nacional: PE-18,_x000a_Tramo: Huaura - Sayán, _x000a_Sector: Mani Alto - Tres Montones Km 43+000 - Km 48+300"/>
    <x v="1"/>
    <m/>
    <s v="Precipitaciones pluviales - Huaico_x000a_Debido a acción de la naturaleza, se produjo un huaico._x000a__x000a_29.03.23. PVN Zonal Lima realiza trabajos de limpieza de huaico para recuperar la transitabilidad vehicular."/>
    <s v="Maquinaria de PVN_x000a__x000a_01 Cargador frontal_x000a_02  volquete_x000a_"/>
    <x v="51"/>
    <m/>
    <s v="-11.140"/>
    <s v="-77.244"/>
  </r>
  <r>
    <n v="170"/>
    <s v="M23.03.100"/>
    <d v="2023-03-11T00:00:00"/>
    <s v="Áncash _x000a_Corongo / La Pampa"/>
    <s v="Red Vial Nacional: PE-3N, _x000a_Tramo: Pte Huarochirí - Molinopampa,  _x000a_Sector: Huarochirí - Yuracmarca - Yungaypampa - Huallanca Km 673+350 - Km 710+500"/>
    <x v="1"/>
    <n v="100"/>
    <s v="Precipitaciones pluviales - Derrumbe_x000a_Debido a precipitaciones pluviales, se produjo un derrumbe._x000a__x000a_29.03.23. PVN Zonal Áncash realiza trabajos de limpieza de derrumbes, huaicos con ayuda de maquinaria."/>
    <s v="Maquinaria de  PVN_x000a__x000a_01 Cargador Frontal_x000a_01 Camión volquete"/>
    <x v="41"/>
    <s v="FOTO"/>
    <s v="-8.743"/>
    <s v="-77.922"/>
  </r>
  <r>
    <n v="72"/>
    <s v="M23.03.140"/>
    <d v="2023-03-11T00:00:00"/>
    <s v="Cajamarca_x000a_San Ignacio / San Ignacio"/>
    <s v="Red Vial Nacional: PE-05N, _x000a_Tramo: Puerto Ciruelo - San Ignacio._x000a_Sector: El Naranjo Km 1478+740 - Km 1478+755"/>
    <x v="1"/>
    <n v="15"/>
    <s v="Precipitaciones pluviales - Erosión de Plataforma_x000a_Debido a las constantes lluvias en la zona, se produjo una erosión de plataforma_x000a__x000a_29.03.23. PVN Zonal Cajamarca informa que el Conservador realiza trabajos para la construcción de muro de sostenimiento con sacos suelo cemento, todo ello con la finalidad de recuperar ancho de plataforma."/>
    <s v="Maquinaria del Contratista Conservador Consorcio _x000a_HOB CONSULTORES S.A _x000a_"/>
    <x v="31"/>
    <m/>
    <s v="-5.177"/>
    <s v="-78.901"/>
  </r>
  <r>
    <n v="71"/>
    <s v="M23.03.110"/>
    <d v="2023-03-11T00:00:00"/>
    <s v="Ayacucho_x000a_Huamanga / Santiago de Pischa"/>
    <s v="Red Vial Nacional: PE-26B,_x000a_Tramo: Huayllapampa - Secclla, _x000a_Sector: Huayllapampa - Secclla Km 165+000 - Km 187+404"/>
    <x v="1"/>
    <n v="100"/>
    <s v="Precipitaciones pluviales - Erosión de Plataforma_x000a_Debido a las constantes lluvias en la zona, se produjo una erosión de plataforma._x000a__x000a_29.03.23. PVN Zonal Huancavelica realiza la habilitación de material y trabajos de parchado profundo."/>
    <s v="Maquinaria PVN_x000a__x000a_"/>
    <x v="52"/>
    <m/>
    <s v="-13.027"/>
    <s v="-74.376"/>
  </r>
  <r>
    <n v="70"/>
    <s v="M23.03.108"/>
    <d v="2023-03-11T00:00:00"/>
    <s v="Lambayeque_x000a_Lambayeque / Illimo"/>
    <s v="Red Vial Nacional: PE-1NJ,_x000a_Tramo: Dv. Mochumi - Jayanca, _x000a_Sector: Illimo Km 24+400 - Km  24+500"/>
    <x v="1"/>
    <n v="100"/>
    <s v="Precipitaciones pluviales - Erosión de Plataforma_x000a_Debido al desborde lateral de las aguas del río, producto de las intensas lluvias en la zona se produjo la socavación de plataforma._x000a__x000a_29.03.23. PVN Zonal Lambayeque realiza trabajos de colocación y compactación de afirmado, con personal de la PYME."/>
    <s v="Maquinaria PVN_x000a__x000a_"/>
    <x v="53"/>
    <m/>
    <s v="-6.469"/>
    <s v="-79.855"/>
  </r>
  <r>
    <n v="69"/>
    <s v="M23.03.107"/>
    <d v="2023-03-11T00:00:00"/>
    <s v="Lambayeque_x000a_Lambayeque / Illimo"/>
    <s v="Red Vial Nacional: PE-1NJ,_x000a_Tramo: Dv. Mochumi - Jayanca, _x000a_Sector: Illimo Km 24+800 - Km  25+100"/>
    <x v="1"/>
    <n v="300"/>
    <s v="Precipitaciones pluviales - Erosión de Plataforma_x000a_Debido al desborde lateral de las aguas del río, producto de las intensas lluvias en la zona se produjo la socavación de plataforma._x000a__x000a_29.03.23. PVN Zonal Lambayeque realiza trabajos de colocación de piedra base y compactado de afirmado con servicio de la PYME."/>
    <s v="Maquinaria PVN_x000a__x000a_"/>
    <x v="53"/>
    <s v="FOTO"/>
    <s v="-6.466"/>
    <s v="-79.855"/>
  </r>
  <r>
    <n v="68"/>
    <s v="M23.03.104"/>
    <d v="2023-03-11T00:00:00"/>
    <s v="Lambayeque_x000a_Lambayeque / Motupe"/>
    <s v="Red Vial Nacional: PE-1NJ,_x000a_Tramo: Motupe - Olmos, _x000a_Sector: Santa Elvira Km 75+600 - Km 75+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ocación de material afirmado , señalización y delimitación de áreas no transitables con el apoyo de la pyme."/>
    <s v="Maquinaria PVN_x000a__x000a_"/>
    <x v="53"/>
    <s v="FOTO"/>
    <s v="-6.072"/>
    <s v="-79.698"/>
  </r>
  <r>
    <n v="67"/>
    <s v="M23.03.103"/>
    <d v="2023-03-11T00:00:00"/>
    <s v="Lambayeque_x000a_Lambayeque / Illimo"/>
    <s v="Red Vial Nacional: PE-1NJ,_x000a_Tramo: Dv. Mochumi - Jayanca, _x000a_Sector: Illimo Km 24+600 - Km  24+700"/>
    <x v="1"/>
    <n v="100"/>
    <s v="Precipitaciones pluviales - Erosión de Plataforma_x000a_Debido al desborde lateral de las aguas del río La Leche, producto de las intensas lluvias en la zona se produjo la socavación de plataforma._x000a__x000a_29.03.23. PVN Zonal Lambayeque realiza trabajos de colación de piedra."/>
    <s v="Maquinaria de  PVN_x000a__x000a_02 Excavadora                 03 retroexcavadora_x000a_01 Cargador Frontal_x000a_01 Camión volquete"/>
    <x v="53"/>
    <m/>
    <s v="-6.466"/>
    <s v="-79.855"/>
  </r>
  <r>
    <n v="66"/>
    <s v="M23.03.99"/>
    <d v="2023-03-11T00:00:00"/>
    <s v="Lima_x000a_Barranca / Paramonga"/>
    <s v="Red Vial Nacional: PE-16, _x000a_Tramo: Pativilca - Conococha,  _x000a_Sector: Huaricanga - Monte Grande - Sauce Grande- Huancar Km 21+000 - Km 42+000"/>
    <x v="1"/>
    <m/>
    <s v="Precipitaciones pluviales - Huaico_x000a_Debido a las constantes lluvias se produjo un Huaico._x000a__x000a_29.03.23. PVN Zonal Áncash continúa con los trabajos de limpieza de huaico con cursos de aguas en quebradas."/>
    <s v="Maquinaria PVN_x000a__x000a_"/>
    <x v="41"/>
    <m/>
    <s v="-10.497"/>
    <s v="-77.753"/>
  </r>
  <r>
    <n v="65"/>
    <s v="M23.03.95"/>
    <d v="2023-03-10T00:00:00"/>
    <s v="Huánuco_x000a_Huamalíes / Jircán"/>
    <s v="Red Vial Nacional: PE-14A, _x000a_Tramo: Huacaybamba - Jircan - Carpa,  _x000a_Sector: Huancash Km 298+220"/>
    <x v="1"/>
    <m/>
    <s v="Precipitaciones pluviales - Derrumbe_x000a_Debido a las intensas precipitaciones, se produjo deslizamiento del talud superior._x000a__x000a_29.03.23. PVN Zonal Huánuco realiza la gestión necesaria para la limpieza de derrumbe."/>
    <m/>
    <x v="54"/>
    <m/>
    <s v="-9.229"/>
    <s v="-76.719"/>
  </r>
  <r>
    <n v="64"/>
    <s v="M23.03.94"/>
    <d v="2023-03-10T00:00:00"/>
    <s v="Áncash_x000a_Casma / Casma"/>
    <s v="Red Vial Nacional: PE-1N (Panamericana Norte), _x000a_Tramo: Huarmey - Casma,  _x000a_Sector: Puente Sechín Km 376+500"/>
    <x v="1"/>
    <n v="200"/>
    <s v="Precipitaciones pluviales - Inundación_x000a_Debido a las constantes lluvias en la sierra y la inusitada presencia del ciclón “Yaku” en la costa norte peruana, se ha producido el aumento del caudal del río o quebrada Sechin, el cual ha cargado con sedimentos, rocas y árboles, han colmatado y taponado el ingreso de los ojos de las alcantarillas del desvío produciendo un embalse del río en dicho punto y generando su desborde hacia las zonas aledañas al puente Sechin en construcción programada._x000a__x000a_29.03.23. La Concesionaria informa que no hay operaciones. La Concesionaria informa que apertura tránsito sobre el puente en un carril, el tránsito será intercalado y el control está a cargo de la Policía de Carreteras de Casma._x000a__x000a_"/>
    <m/>
    <x v="55"/>
    <s v="FOTO"/>
    <s v="-9.786"/>
    <s v="-78.217"/>
  </r>
  <r>
    <n v="63"/>
    <s v="M23.03.84"/>
    <d v="2023-03-10T00:00:00"/>
    <s v="Puno_x000a_Puno / Paucarcolla"/>
    <s v="Red Vial Nacional:  PE-3SO,_x000a_Tramo: Taraco - Pusi - Dv. Capachica,_x000a_Sector: Pusi - Escallani Km 0+000 - Km 35+000"/>
    <x v="1"/>
    <m/>
    <s v="Acción humana - Manifestación_x000a_Debido a la coyuntura política actual, pobladores bloquean la vía._x000a__x000a_29.03.23. PVN Puno informa que el Conservador no realiza limpieza para no exponer a los trabajadores."/>
    <s v="Maquinaria del Contratista Conservador Consorcio Vial Pro"/>
    <x v="10"/>
    <m/>
    <s v="-15.674"/>
    <s v="-70.074"/>
  </r>
  <r>
    <n v="62"/>
    <s v="M23.03.83"/>
    <d v="2023-03-10T00:00:00"/>
    <s v="Puno_x000a_San Román / Cabana"/>
    <s v="Red Vial Nacional:  PE-3SP,_x000a_Tramo: Cabana - Atuncolla - Dv. Sillustani,_x000a_Sector: Atuncolla Km 0+000 - Km 15+960"/>
    <x v="1"/>
    <m/>
    <s v="Acción humana - Manifestación_x000a_Debido a la coyuntura política actual, pobladores bloquean la vía._x000a__x000a_29.03.23. PVN Zonal Puno informa que el Conservador no realiza limpieza para no exponer a los trabajadores._x000a_"/>
    <s v="Maquinaria del Contratista Conservador Consorcio Vial Pro"/>
    <x v="10"/>
    <m/>
    <s v="-15.648"/>
    <s v="-70.318"/>
  </r>
  <r>
    <n v="61"/>
    <s v="M23.03.53"/>
    <d v="2023-03-09T00:00:00"/>
    <s v="Lambayeque_x000a_Lambayeque / Jayanca"/>
    <s v="Red Vial Nacional: PE-1NJ,_x000a_Tramo: Jayanca - Motupe, _x000a_Sector: Km 37+600 - Km 37+750"/>
    <x v="1"/>
    <n v="100"/>
    <s v="Precipitaciones pluviales - Inundación_x000a_Debido a las constantes lluvias en la zona, se produjo una inundación en la vía._x000a__x000a_29.03.23. PVN Zonal Lambayeque informa que el Conservador informa que en estos momentos no realiza trabajos en este sector porque se encuentra atendiendo otras emergencias."/>
    <m/>
    <x v="17"/>
    <s v="FOTO"/>
    <s v="-6.372"/>
    <s v="-79.798"/>
  </r>
  <r>
    <n v="60"/>
    <s v="M23.03.89"/>
    <d v="2023-03-08T00:00:00"/>
    <s v="La Libertad_x000a_Sánchez Carrión / Cochorco"/>
    <s v="Red Vial Nacional: PE-10C,_x000a_Tramo: Chugay - El Molino, _x000a_Sector: El Molino Km 52+800 - Km 51+000"/>
    <x v="1"/>
    <m/>
    <s v="Precipitaciones pluviales - Derrumbe_x000a_Debido a las constantes lluvias en la zona, se produjo un derrumbe._x000a__x000a_29.03.23. PVN Zonal La Libertad continúa los trabajos de eliminación de material de derrumbe."/>
    <s v="Maquinaria PVN_x000a__x000a_01 Cargador frontal_x000a_01 Volquete_x000a_01 Excavadora"/>
    <x v="56"/>
    <m/>
    <s v="-7.775"/>
    <s v="-77.776"/>
  </r>
  <r>
    <n v="59"/>
    <s v="M23.03.50"/>
    <d v="2023-03-08T00:00:00"/>
    <s v="Piura_x000a_Huancabamba / Sondorillo"/>
    <s v="Red Vial Nacional: PE-3N,_x000a_Tramo: Hualapampa - Sondor, _x000a_Sector: Faical (Prog. TDR 1767+800 - 1767+810) Km 1719+370 - Km 1719+380"/>
    <x v="1"/>
    <n v="10"/>
    <s v="Precipitaciones pluviales - Erosión de plataforma_x000a_Debido a las constantes lluvias en la zona, se produjo erosión de plataforma._x000a__x000a_29.03.23. PVN Zonal Piura - Tumbes informa que el Conservador que ha suspendido trabajos debido a la presencia de lluvias intensas en el tramo, se mantiene la señalización preventiva."/>
    <s v="Maquinaria del Contratista Conservador Consorcio Vial Sondor Vado Grande"/>
    <x v="15"/>
    <m/>
    <s v="-5.418"/>
    <s v="-79.479"/>
  </r>
  <r>
    <n v="58"/>
    <s v="M23.03.44"/>
    <d v="2023-03-07T00:00:00"/>
    <s v="Áncash _x000a_San Ignacio / Chirinos"/>
    <s v="Red Vial Nacional PE-12A _x000a_Tramo: Dv. Sihuas - Muacrachuco, _x000a_Sector: Suchiman Km 129+000 - Km 130+000"/>
    <x v="1"/>
    <m/>
    <s v="Precipitaciones pluviales - Huaico_x000a_Debido a las constantes lluvias se produjo un Huaico._x000a__x000a_29.03.23. PVN Zonal Ancash realiza encauzamiento de la quebrada, mantenimiento de tránsito y seguridad vial."/>
    <s v="Maquinaria del Contratista Conservador Consorcio Bellavista_x000a__x000a_01 Excavadora Hidráulica_x000a__x000a_"/>
    <x v="57"/>
    <m/>
    <s v="-8.528"/>
    <s v="-77.302"/>
  </r>
  <r>
    <n v="57"/>
    <s v="M23.03.09"/>
    <d v="2023-03-02T00:00:00"/>
    <s v="Amazonas_x000a_Condorcanqui / Nieva"/>
    <s v="Red Vial Nacional: PE-5NC,_x000a_Tramo: Tramo V (Wawico - Nuevo Siasme), _x000a_Sector: Paantam Km 168+600                                                                                                                                                                                                                                                                                                                                                                                                                                                                                                                                                                                                                                                                                                                                                                                                                                                                                                                                                                                                                                                                                                                                                                                                                                                                                                                                                                                                                                                                                                                                                                                                                                                                                                                                                                                                                                                                                                                                                                                                                                                                                                                                                                             "/>
    <x v="1"/>
    <n v="5"/>
    <s v="Precipitaciones pluviales - Colapso de alcantarilla_x000a_Debido a acción de la naturaleza e intensas lluvias se produjo una erosión de plataforma._x000a_        _x000a_29.03.23. PVN Zonal Amazonas continúa los trabajos de desencofrado de cabezal de salida y colocación de bolsacretos."/>
    <s v="Maquinaria de PVN_x000a__x000a_01 Retroexcavadora_x000a_01 Camión volquete"/>
    <x v="18"/>
    <m/>
    <s v="-4.924"/>
    <s v="-78.096"/>
  </r>
  <r>
    <n v="56"/>
    <s v="M23.03.01"/>
    <d v="2023-03-01T00:00:00"/>
    <s v="Amazonas_x000a_Bagua / Imaza"/>
    <s v="Red Vial Nacional: PE-5NC,_x000a_Tramo: Nuevo Chota - Wawico, _x000a_Sector: Wawico Km 149+100 - Km 139+100"/>
    <x v="1"/>
    <n v="1000"/>
    <s v="Precipitaciones pluviales - Ahuellamiento_x000a_Debido a las intensas lluvias en la zona, se produjo ahuellamiento, afectando la vía._x000a__x000a_29.03.23. PVN Zonal Amazonas continúa con las actividades de perfilado y compactado de plataforma."/>
    <s v="Maquinaria de PVN_x000a__x000a_01 Motoniveladora_x000a_01 Rodillo Liso_x000a__x000a__x000a_"/>
    <x v="18"/>
    <m/>
    <s v="-4.935"/>
    <s v="-78.201"/>
  </r>
  <r>
    <n v="55"/>
    <s v="M23.02.197"/>
    <d v="2023-02-28T00:00:00"/>
    <s v="Piura_x000a_Piura / Tambo Grande"/>
    <s v="Red Vial Nacional: PE-02D,_x000a_Tramo: La Obrilla - Tambo Grande, _x000a_Sector: Ocoto Bajo Km 49+000 - Km 52+000"/>
    <x v="1"/>
    <n v="500"/>
    <s v="Precipitaciones pluviales - Ahuellamiento_x000a_Debido a las intensas lluvias en la zona, se produjo un ahuellamiento severos y encalaminados._x000a__x000a_29.03.23. PVN Zonal Piura - Tumbes realiza actividades de huellas profundas y perfilado sin aporte de material en el sector."/>
    <s v="Maquinaria de PVN_x000a__x000a_01 Cargador frontal_x000a_"/>
    <x v="1"/>
    <m/>
    <s v="-4.933"/>
    <s v="-80.413"/>
  </r>
  <r>
    <n v="54"/>
    <s v="M23.02.187"/>
    <d v="2023-02-27T00:00:00"/>
    <s v="Piura_x000a_Huancabamba / Sondor"/>
    <s v="Red Vial Nacional: PE-02B,_x000a_Tramo: Sondor - Tabaconas, _x000a_Sector: Sondor - Cruz Chiquita Km 20+790 - Km 20+810"/>
    <x v="1"/>
    <n v="30"/>
    <s v="Precipitaciones pluviales - Erosión de plataforma_x000a_Debido a acción de la naturaleza, se produjo una erosión de plataforma._x000a__x000a_29.03.23. PVN Zonal Piura informa que el Conservador continúa los trabajos de colocación de sacos suelo cemento."/>
    <s v="Maquinaria del Contratista Conservador Consorcio Bellavista_x000a__x000a_01 Retroexcavadora_x000a_01 Camión volquete_x000a__x000a_"/>
    <x v="15"/>
    <m/>
    <s v="-5.333"/>
    <s v="-79.356"/>
  </r>
  <r>
    <n v="53"/>
    <s v="M23.02.183"/>
    <d v="2023-02-25T00:00:00"/>
    <s v="Lambayeque_x000a_Chiclayo / Oyotún"/>
    <s v="Red Vial Nacional: PE-1NI,_x000a_Tramo: Nueva Arica - Oyotún,  _x000a_Sector: Km 45+455"/>
    <x v="1"/>
    <n v="200"/>
    <s v="Precipitaciones pluviales - Activación de quebrada_x000a_Debido a las constantes precipitaciones, se activó la Quebrada Nanchoc aumentando el caudal que afectó el badén de concreto._x000a_        _x000a_29.03.23. La Concesionaria informa que no hay operaciones. La Concesionaria realiza limpieza de Cauce de quebrada Nanchoc con 01 cargador frontal, actualmente el nivel del agua permite la circulación de vehículos menores por el badén. Asimismo, informa que la PNP de Oyotún cierra el tránsito en las noches por seguridad."/>
    <s v="Maquinaria de la Concesionaria &quot;Concesión Valle de Zaña&quot;_x000a__x000a_01 Cargador Frontal"/>
    <x v="58"/>
    <s v="FOTO"/>
    <s v="-6.872"/>
    <s v="-79.313"/>
  </r>
  <r>
    <n v="52"/>
    <s v="M23.02.174"/>
    <d v="2023-02-24T00:00:00"/>
    <s v="Piura_x000a_Talara / Los Órganos"/>
    <s v="Red Vial Nacional: PE-1N (Panamericana Norte),_x000a_Tramo: El Alto - Máncora,_x000a_Sector: Los Órganos Km  1169+540 - Km 1179+540 "/>
    <x v="1"/>
    <n v="100"/>
    <s v="Precipitaciones pluviales - Erosión de plataforma_x000a_Debido al incremento de las precipitaciones pluviales atípicas y la afectación de terceros se produjo erosión de plataforma._x000a__x000a_29.03.23. PVN Zonal Piura - Tumbes continúa las coordinaciones y gestiones para la adquisición de bienes y servicios, para la ejecución de parchado profundo y superficial."/>
    <s v="Maquinaria de PVN"/>
    <x v="6"/>
    <m/>
    <n v="-4.1550000000000002"/>
    <n v="-81.093999999999994"/>
  </r>
  <r>
    <n v="51"/>
    <s v="M23.02.173"/>
    <d v="2023-02-24T00:00:00"/>
    <s v="Piura_x000a_Talara / Los Órganos"/>
    <s v="Red Vial Nacional: PE-1N (Panamericana Norte),_x000a_Tramo: El Alto - Máncora,_x000a_Sector: Los Órganos Km 1160+540 - Km 1169+540 "/>
    <x v="1"/>
    <n v="100"/>
    <s v="Precipitaciones pluviales - Erosión de plataforma_x000a_Debido al incremento de las precipitaciones pluviales atípicas y la afectación de terceros se produjo erosión de plataforma._x000a__x000a_29.03.23. PVN Zonal Piura - Tumbes continúa las actividades con parchado superficial y parchado profundo desde el km. 133+000 al km 138+000."/>
    <s v="Maquinaria de PVN"/>
    <x v="6"/>
    <m/>
    <n v="-4.0209999999999999"/>
    <n v="-81.146000000000001"/>
  </r>
  <r>
    <n v="50"/>
    <s v="M23.02.171"/>
    <d v="2023-02-24T00:00:00"/>
    <s v="Tumbes_x000a_Contralmirante Villar / Canoas de Punta"/>
    <s v="Red Vial Nacional: PE-1N (Panamericana Norte),_x000a_Tramo: Máncora - Punta Sal,_x000a_Sector: Máncora Km 1195+040 - Km 1201+040"/>
    <x v="1"/>
    <n v="100"/>
    <s v="Precipitaciones pluviales - Erosión de plataforma_x000a_Debido al incremento de las precipitaciones pluviales atípicas y la afectación de terceros se produjo erosión de plataforma._x000a__x000a_29.03.23. PVN Zonal Piura - Tumbes informa que el día 27/03/2023 se viene realizando las coordinaciones y gestiones para la adquisición de bienes y servicios, para la ejecución de parchado profundo y superficial a causa de erosión de plataforma."/>
    <s v="Maquinaria de PVN"/>
    <x v="6"/>
    <m/>
    <n v="-4.0190000000000001"/>
    <n v="-80.966999999999999"/>
  </r>
  <r>
    <n v="49"/>
    <s v="M23.02.163"/>
    <d v="2023-02-22T00:00:00"/>
    <s v="Lima_x000a_Cajatambo / Cajatambo"/>
    <s v="Red Vial Nacional: PE-16A,_x000a_Tramo: Cañón - Cajatambo, _x000a_Sector: Pte. Astobamba Km 138+647"/>
    <x v="1"/>
    <m/>
    <s v="Precipitaciones pluviales - Erosión de plataforma_x000a_Debido a acción de la naturaleza, se produjo una erosión de plataforma._x000a__x000a_29.03.23. PVN Zonal Lima informa que el Conservador realiza la limpieza del cauce y construcción de enrocado."/>
    <s v="Maquinaria del Contratista Conservador Consorcio Vial Pamplona Cajatambo_x000a__x000a_01 Excavadora_x000a_01 Retroexcavadora_x000a_02 Camión volquete_x000a_"/>
    <x v="51"/>
    <m/>
    <s v="-10.480"/>
    <s v="-76.992"/>
  </r>
  <r>
    <n v="48"/>
    <s v="M23.02.159"/>
    <d v="2023-02-22T00:00:00"/>
    <s v="Piura_x000a_Huancabamba / Sondorillo"/>
    <s v="Red Vial Nacional: PE-02A,_x000a_Tramo: Cruz Blanca - Huancabamba, _x000a_Sector:  Mitupampa - Nuevo Porvenir Km 123+640 - Km 126+640"/>
    <x v="1"/>
    <n v="1000"/>
    <s v="Precipitaciones pluviales - Ahuellamiento_x000a_Debido a la deformación profunda (&gt; a 15cm.) se produjo deformación profunda, por ello, dispusieron realizar trabajos de perfilado y bacheo._x000a__x000a_29.03.23. PVN Zonal Piura - Tumbes suspende los trabajos de reparación de la plataforma, por lluvias torrenciales y saturación de la plataforma, charcos grande de agua, esto respecto a los trabajos de perfilado de plataforma sin aporte de material a todo costo."/>
    <s v="_x000a_Maquinaria de PVN_x000a__x000a_01 Motoniveladora_x000a_01 Rodillo liso_x000a_01 Camión cisterna_x000a__x000a__x000a_"/>
    <x v="6"/>
    <m/>
    <s v="-5.321"/>
    <s v="-79.500"/>
  </r>
  <r>
    <n v="47"/>
    <s v="M23.02.147"/>
    <d v="2023-02-21T00:00:00"/>
    <s v="Piura_x000a_Ayabaca / Ayabaca"/>
    <s v="Red Vial Nacional: PE-1NT, Tramo: Paimas - Tondopa - Ayabaca, _x000a_Sector: Arreypite Bajo Km 56+320"/>
    <x v="1"/>
    <n v="20"/>
    <s v="Precipitaciones pluviales - Erosión de plataforma_x000a_Debido a las constantes lluvias en la zona, se produjo erosión de plataforma. Se dispuso recuperación de plataforma mediante construcción de muro de concreto armado tipo pantalla, instalación de elemento de bolsacreto, construcción de badén y reconstrucción de cabezal de alcantarilla._x000a_       _x000a_29.03.23. PVN Zonal Piura - Tumbes ha dispuesto a la recuperación de la plataforma, mediante construcción de muro de concreto armado tipo pantalla, instalación de elemento de bolsacreto, construcción de badén, reconstrucción de cabezal de alcantarilla y realiza las gestiones administrativas para la contratación de bienes y servicios para la atención de la emergencia vial."/>
    <m/>
    <x v="1"/>
    <m/>
    <s v="-4.706"/>
    <s v="-79.813"/>
  </r>
  <r>
    <n v="46"/>
    <s v="M23.02.131"/>
    <d v="2023-02-17T00:00:00"/>
    <s v="Puno_x000a_Puno / Platería"/>
    <s v="Red Vial Nacional: PE-3ST,_x000a_Tramo: Emp. PE-3S (Plateria) - Luquina Grande,  _x000a_Sector: Platería Km 0+0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947"/>
    <s v="-69.831"/>
  </r>
  <r>
    <n v="45"/>
    <s v="M23.02.130"/>
    <d v="2023-02-17T00:00:00"/>
    <s v="Puno_x000a_San Román / Cabanillas"/>
    <s v="Red Vial Nacional: PE-34U,_x000a_Tramo: Emp. PE-34A - Mañazo,  _x000a_Sector: Achacuni Km 3+400"/>
    <x v="1"/>
    <m/>
    <s v="Acción humana - Manifestación_x000a_Debido a la coyuntura política actual, manifestantes bloquearon la vía en ambos sentidos. _x000a__x000a_29.03.23. PVN Zonal Puno informa que el Conservador monitorea la emergencia, con un nuevo bloqueo de la vía producto de las manifestaciones de la población por temas políticos."/>
    <s v="Maquinaria del Contratista Conservador Consorcio ALVAC - ARAMSA"/>
    <x v="9"/>
    <s v="FOTO"/>
    <s v="-15.696"/>
    <s v="-70.368"/>
  </r>
  <r>
    <n v="44"/>
    <s v="M23.02.124"/>
    <d v="2023-02-16T00:00:00"/>
    <s v="Huancavelica_x000a_Castrovirreynna / Huachos"/>
    <s v="Red Vial Nacional: PE-26A,_x000a_Tramo: Toyoc - Huachos,  _x000a_Sector: Huachos Km 11+160 - Km 11+260"/>
    <x v="1"/>
    <n v="100"/>
    <s v="Precipitaciones pluviales - Derrumbe_x000a_Debido a las intensas lluvias en la zona, se produjo derrumbe sobre plataforma._x000a_El 25.02.23 ocurrió nuevo derrumbe._x000a__x000a_29.03.23. PVN Zonal Huancavelica continúa trabajos de eliminación de derrumbe con 02 cargadores frontales de PVN, cada equipo está en distintas frentes de trabajo._x000a_Ruta alterna 1: Plazapata - Lomo largo - Villa de arma - Dv. Chincha (Ruta 26A)._x000a_Ruta alterna 2: Plazapata - Santa Inés - Ticrapo (28D)."/>
    <s v="Maquinaria de PVN_x000a__x000a_02 Cargador frontal_x000a_"/>
    <x v="8"/>
    <s v="FOTO"/>
    <s v="-13.216"/>
    <s v="-75.543"/>
  </r>
  <r>
    <n v="43"/>
    <s v="M23.02.107"/>
    <d v="2023-02-14T00:00:00"/>
    <s v="Cusco_x000a_La Convención / Echarate"/>
    <s v="Red Vial Nacional: PE-28B,_x000a_Tramo: Cielo Puncu - Kepashiato,_x000a_Sector: Aguas Calientes Km 284+500 "/>
    <x v="1"/>
    <m/>
    <s v="Precipitaciones pluviales - Derrumbe_x000a_Debido a las constantes precipitaciones, se activó un derrumbe de gran magnitud, que constantemente interrumpe al tránsito vehicular._x000a__x000a_29.03.23. PVN Zonal Cusco - Apurímac realiza trabajos de limpieza de derrumbe."/>
    <s v="Maquinaria PVN_x000a__x000a_01 Retroexcavadora"/>
    <x v="59"/>
    <m/>
    <s v="-12.677"/>
    <s v="-73.325"/>
  </r>
  <r>
    <n v="42"/>
    <s v="M23.02.47"/>
    <d v="2023-02-04T00:00:00"/>
    <s v="Puno_x000a_Chucuito / Huacullani"/>
    <s v="Red Vial Nacional: PE-36A,_x000a_Tramo: Mazocruz - Desaguadero,_x000a_Sector: Vilachave Km 245+500 "/>
    <x v="1"/>
    <m/>
    <s v="Acción humana - Manifestación_x000a_Debido a la coyuntura política actual, manifestantes bloquearo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
    <x v="60"/>
    <s v="FOTO"/>
    <s v="-16.657"/>
    <s v="-69.490"/>
  </r>
  <r>
    <n v="41"/>
    <s v="M23.01.288"/>
    <d v="2023-01-19T00:00:00"/>
    <s v="Puno_x000a_Chucuito / Huacullani"/>
    <s v="Red Vial Nacional: PE-36E, _x000a_Tramo: Dv. Vilacalla - Pisacoma, _x000a_Sector: Santa Rosa Km 1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05"/>
    <s v="-69.376"/>
  </r>
  <r>
    <n v="40"/>
    <s v="M23.01.287"/>
    <d v="2023-01-19T00:00:00"/>
    <s v="Puno_x000a_Puno / Puno"/>
    <s v="Red Vial Nacional: PE-34U, _x000a_Tramo: Tiquillaca - Dv. Cellacce, _x000a_Sector: Alto Puno Km 55+000 - Km 55+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18"/>
    <s v="-70.038"/>
  </r>
  <r>
    <n v="39"/>
    <s v="M23.01.286"/>
    <d v="2023-01-19T00:00:00"/>
    <s v="Puno _x000a_Puno / Tiquillaca"/>
    <s v="Red Vial Nacional: PE-34U, _x000a_Tramo: Tiquillaca - Dv. Cellacce, _x000a_Sector: Tiquillaca Km 35+500"/>
    <x v="1"/>
    <m/>
    <s v="Acción humana - Manifestación_x000a_Debido a la coyuntura política actual, manifestantes bloquearon la vía en ambos sentidos._x000a__x000a_29.03.23. La Concesionaria informa que no hay operaciones. PVN Zonal Puno informa que el Conservador monitorea la emergencia, con un nuevo bloqueo de la vía producto de las manifestaciones de la población por temas políticos."/>
    <s v="Maquinaria del Contratista Conservador Consorcio ALVAC - ARAMSA"/>
    <x v="9"/>
    <s v="FOTO"/>
    <s v="-15.793"/>
    <s v="-70.181"/>
  </r>
  <r>
    <n v="38"/>
    <s v="M23.01.285"/>
    <d v="2023-01-19T00:00:00"/>
    <s v="Puno_x000a_Chucuito / Juli"/>
    <s v="Red Vial Nacional: PE-3SU, _x000a_Tramo: Emp. PE-3S Dv. Palermo - Emp. PE-36A, _x000a_Sector: Pasiri Km 18+2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350"/>
    <s v="-69.461"/>
  </r>
  <r>
    <n v="37"/>
    <s v="M23.01.284"/>
    <d v="2023-01-19T00:00:00"/>
    <s v="Puno_x000a_Chucuito / Juli"/>
    <s v="Red Vial Nacional: PE-3SU, _x000a_Tramo: Emp. PE-3S Dv. Palermo - Emp. PE-36A, _x000a_Sector: Huacasuma Km 32+4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449"/>
    <s v="-69.427"/>
  </r>
  <r>
    <n v="36"/>
    <s v="M23.01.283"/>
    <d v="2023-01-19T00:00:00"/>
    <s v="Puno_x000a_El Collao / Capazo"/>
    <s v="Red Vial Nacional: PE-36E, _x000a_Tramo: Pisacoma - Capazo, _x000a_Sector: Capazo Km 108+7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181"/>
    <s v="-69.734"/>
  </r>
  <r>
    <n v="35"/>
    <s v="M23.01.282"/>
    <d v="2023-01-19T00:00:00"/>
    <s v="Puno_x000a_Chucuito / Pisacoma"/>
    <s v="Red Vial Nacional: PE-36E, _x000a_Tramo: Dv.Vilacalla - Pisacoma, _x000a_Sector: Amutiri Km 32+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813"/>
    <s v="-69.365"/>
  </r>
  <r>
    <n v="34"/>
    <s v="M23.01.281"/>
    <d v="2023-01-19T00:00:00"/>
    <s v="Puno_x000a_Puno / Chucuito"/>
    <s v="Red Vial Nacional: PE-3ST, _x000a_Tramo: Atuncolla - Perca, _x000a_Sector: Parina Km 34+1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847"/>
    <s v="-69.843"/>
  </r>
  <r>
    <n v="33"/>
    <s v="M23.01.280"/>
    <d v="2023-01-19T00:00:00"/>
    <s v="Puno_x000a_Chucuito / Kelluyo"/>
    <s v="Red Vial Nacional: PE-36E, _x000a_Tramo: Dv.Vilacalla - Pisacoma, _x000a_Sector: Totoroma Km 2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760"/>
    <s v="-69.342"/>
  </r>
  <r>
    <n v="32"/>
    <s v="M23.01.279"/>
    <d v="2023-01-19T00:00:00"/>
    <s v="Puno_x000a_Chucuito / Pisacoma"/>
    <s v="Red Vial Nacional: PE-36E, _x000a_Tramo: Pisacoma - Capazo, _x000a_Sector: Chinga Km 65+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021"/>
    <s v="-69.468"/>
  </r>
  <r>
    <n v="31"/>
    <s v="M23.01.278"/>
    <d v="2023-01-19T00:00:00"/>
    <s v="Puno_x000a_El Collao / Capazo"/>
    <s v="Red Vial Nacional: PE-36E, _x000a_Tramo: Pisacoma - Capazo, _x000a_Sector: Ancomarca Km 94+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7.202"/>
    <s v="-69.608"/>
  </r>
  <r>
    <n v="30"/>
    <s v="M23.01.276"/>
    <d v="2023-01-19T00:00:00"/>
    <s v="Puno_x000a_San Román / Cabanillas"/>
    <s v="Red Vial Nacional: PE-34U, _x000a_Tramo: Emp. PE-34A - Mañazo, _x000a_Sector: Achacuni km 0+000 - Km 1+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667"/>
    <s v="-70.368"/>
  </r>
  <r>
    <n v="29"/>
    <s v="M23.01.275"/>
    <d v="2023-01-19T00:00:00"/>
    <s v="Puno_x000a_Puno / Vilque"/>
    <s v="Red Vial Nacional: PE-34U, _x000a_Tramo: Mañazo - Tiquillaca, _x000a_Sector: Vilque Km 26+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66"/>
    <s v="-70.261"/>
  </r>
  <r>
    <n v="28"/>
    <s v="M23.01.274"/>
    <d v="2023-01-19T00:00:00"/>
    <s v="Puno_x000a_Puno / Mañazo"/>
    <s v="Red Vial Nacional: PE-34U, _x000a_Tramo: Emp. PE-34 - Mañazo, _x000a_Sector: Mañazo Km 15+8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5.798"/>
    <s v="-70.343"/>
  </r>
  <r>
    <n v="27"/>
    <s v="M23.01.272"/>
    <d v="2023-01-19T00:00:00"/>
    <s v="Puno_x000a_Chucuito / Huacullani"/>
    <s v="Red Vial Nacional: PE-3SU, _x000a_Tramo: Dv. Palermo - Piñuta, _x000a_Sector: Callaza Km 42+500 - Km 49+0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527"/>
    <s v="-69.421"/>
  </r>
  <r>
    <n v="26"/>
    <s v="M23.01.273"/>
    <d v="2023-01-19T00:00:00"/>
    <s v="Puno _x000a_Chucuito / Juli"/>
    <s v="Red Vial Nacional: PE-3SU, _x000a_Tramo: Emp. PE-3S - Palermo, _x000a_Sector: Juli Km 0+000 - Km 0+500"/>
    <x v="1"/>
    <m/>
    <s v="Acción humana - Manifestación_x000a_Debido a la coyuntura política actual, manifestantes bloquearon la vía en ambos sentidos._x000a__x000a_29.03.23 PVN Zonal Puno informa que el Conservador monitorea la emergencia, con un nuevo bloqueo de la vía producto de las manifestaciones de la población por temas políticos."/>
    <s v="Maquinaria del Contratista Conservador Consorcio ALVAC - ARAMSA"/>
    <x v="9"/>
    <s v="FOTO"/>
    <s v="-16.219"/>
    <s v="-69.481"/>
  </r>
  <r>
    <n v="25"/>
    <s v="M23.01.254"/>
    <d v="2023-01-19T00:00:00"/>
    <s v="Puno_x000a_San Antonio de Putina / Ananea"/>
    <s v="Red Vial Nacional: PE-34H, _x000a_Tramo: Dv. Putina - Saytococha, _x000a_Sector: Dv. Putina - Saytococha Km 142+300 - Km 165+512"/>
    <x v="1"/>
    <m/>
    <s v="Acción humana - Manifestación_x000a_Debido a la coyuntura política actual, bloqueo de la vía por manifestación de pobladores de la zona._x000a__x000a_29.03.23. PVN Zonal Puno informa que el Conservador realiza el mantenimiento rutinario en zonas accesibles en donde se pueda transitar."/>
    <s v="Maquinaria del Contratista Conservador Consorcio Construcción y Administración S.A."/>
    <x v="9"/>
    <m/>
    <s v="-14.666"/>
    <s v="-69.570"/>
  </r>
  <r>
    <n v="24"/>
    <s v="M23.01.253"/>
    <d v="2023-01-19T00:00:00"/>
    <s v="Puno _x000a_Azángaro / Potoní"/>
    <s v="Red Vial Nacional: PE-34K, _x000a_Tramo: Rosario - Sayotocha, _x000a_Sector: Rosario - Curupata - Saytococha Km 0+000 - Km 72+230"/>
    <x v="1"/>
    <m/>
    <s v="Acción humana - Manifestación_x000a_Debido a la coyuntura política actual, bloqueo de la vía por manifestación de pobladores de la zona._x000a__x000a_29.03.23. PVN Zonal Puno informa que el Conservador reporta que protestantes vienen colocando obstáculos en el corredor vial de la ruta pe 34k, atentando contra los usuarios y la infraestructura vía."/>
    <s v="Maquinaria del Contratista Conservador Consorcio Construcción y Administración S.A."/>
    <x v="9"/>
    <m/>
    <s v="-14.337"/>
    <s v="-70.242"/>
  </r>
  <r>
    <n v="23"/>
    <s v="M23.01.154"/>
    <d v="2023-01-12T00:00:00"/>
    <s v="Huánuco_x000a_Huánuco / Chinchao"/>
    <s v="Red Vial Nacional: PE-18A, _x000a_Tramo: Huánuco - Tingo María,_x000a_Sector: Chinchao Km 61+800 - Km 61+890"/>
    <x v="1"/>
    <n v="90"/>
    <s v="Precipitaciones pluviales - Asentamiento de plataforma_x000a_Debido a la acción de la naturaleza se produjo asentamiento de plataforma._x000a__x000a_29.03.23. PVN Zonal Huánuco informa que el día 27/03/2023 continúa las actividades de extensión de material de afirmado."/>
    <s v="Maquinaria PVN"/>
    <x v="61"/>
    <m/>
    <s v="-9.654"/>
    <s v="-76.054"/>
  </r>
  <r>
    <n v="22"/>
    <s v="M23.01.116"/>
    <d v="2023-01-09T00:00:00"/>
    <s v="Lima_x000a_Cañete / San Luis"/>
    <s v="Red Vial Nacional: PE-24,_x000a_Tramo: Dv. Autopista la Quebrada - Nuevo Imperial,_x000a_Sector: San Luis Km 6+640 - Km 6+645"/>
    <x v="1"/>
    <m/>
    <s v="Precipitaciones pluviales - Colapso de alcantarilla_x000a_Debido al tráfico y acción de la naturaleza, se produjo el colapso de la alcantarilla._x000a__x000a_29.03.23. PVN Zonal Lima informa que el Conservador realiza el relleno de la alcantarilla con material de préstamo."/>
    <s v="Maquinaria del Contratista Conservador China Civil Engineering Construction Sucursal del Perú._x000a__x000a_01 Motoniveladora_x000a_01  Rodillo Liso_x000a_01 Camión Cisterna "/>
    <x v="51"/>
    <m/>
    <s v="-13.057"/>
    <s v="-76.424"/>
  </r>
  <r>
    <n v="21"/>
    <s v="M23.01.92"/>
    <d v="2023-01-07T00:00:00"/>
    <s v="Puno_x000a_Chucuito / Huacullani"/>
    <s v="Red Vial Nacional: PE-36A, _x000a_Tramo: Mazocruz Desaguadero,_x000a_Sector: Huacullani Km 265+900"/>
    <x v="1"/>
    <m/>
    <s v="Acción humana - Manifestación _x000a_Debido a la coyuntura política actual, pobladores bloquean la vía._x000a_        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601"/>
    <s v=" -69.356"/>
  </r>
  <r>
    <n v="20"/>
    <s v="M23.01.59"/>
    <d v="2023-01-05T00:00:00"/>
    <s v="Puno_x000a_San Antonio de Putina / Ananea_x000a_"/>
    <s v="Red Vial Nacional: PE-34L, _x000a_Tramo: Coasia - Tiquitiqui - Cojata - Suches,_x000a_Sector: Pampilla, Suches, Cojata, Tiquitiqui Km 0+000 - Km 33+953 "/>
    <x v="1"/>
    <m/>
    <s v="Acción humana - Manifestación _x000a_Debido a la coyuntura política actual, pobladores bloquean la vía._x000a__x000a_29.03.23. PVN Zonal Puno informa que el Conservador reporta que continúa la vía bloqueada debido al paro nacional por crisis política del país, asimismo como parte de las protestas y manifestaciones han colocado obstáculos en el corredor vial."/>
    <s v="Maquinaria del Contratista Conservador Construcción y Administración S.A."/>
    <x v="9"/>
    <m/>
    <s v="-14.666"/>
    <s v="-69.570"/>
  </r>
  <r>
    <n v="19"/>
    <s v="M23.01.87"/>
    <d v="2023-01-05T00:00:00"/>
    <s v="Puno_x000a_El Collao / Santa Rosa"/>
    <s v="Red Vial Nacional: PE-36A, _x000a_Tramo: III Mazocruz - Desaguadero,_x000a_Sector: Mazocruz Km 214+480 - Km 214+780"/>
    <x v="1"/>
    <n v="100"/>
    <s v="Acción humana - Manifestación _x000a_Debido a la coyuntura política actual, pobladores bloquean la vía._x000a_        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
    <x v="62"/>
    <m/>
    <n v="-16.739999999999998"/>
    <n v="-69.716999999999999"/>
  </r>
  <r>
    <n v="18"/>
    <s v="M23.01.53"/>
    <d v="2023-01-05T00:00:00"/>
    <s v="Puno_x000a_El Collao / Santa Rosa"/>
    <s v="Red Vial Nacional: PE-36A, _x000a_Tramo: II Huaytire - Mazocruz, _x000a_Sector: Mazocruz Km 213+200"/>
    <x v="1"/>
    <m/>
    <s v="Acción humana - Manifestación_x000a_Debido a la coyuntura política actual, pobladores bloquean la vía._x000a__x000a_29.03.23. PVN Zonal Tacna - Moquegua informa que el Conservador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51"/>
    <s v="-69.723"/>
  </r>
  <r>
    <n v="17"/>
    <s v="M23.01.52"/>
    <d v="2023-01-05T00:00:00"/>
    <s v="Puno_x000a_El Collao / Santa Rosa"/>
    <s v="Red Vial Nacional: PE-38, _x000a_Tramo: VIII Capazo - Mazocruz, _x000a_Sector: Mazocruz Km 225+670 - Km 226+300"/>
    <x v="1"/>
    <n v="1000"/>
    <s v="Acción humana - Manifestación_x000a_Debido a la coyuntura política actual, pobladores bloquean la vía._x000a__x000a_29.03.23. PVN Zonal Tacna - Moquegua informa que el día de hoy existe tregua acordado por las comunidades en relación a los conflictos sociales por la coyuntura política actual; existen montículos de tierra y piedras en la calzada (los pobladores impiden que se realice la limpieza total de la calzada), los vehículos pasan por un carril habilitado."/>
    <s v="Maquinaria del Contratista Conservador Consorcio Conservación Vial Mazocruz_x000a__x000a_"/>
    <x v="62"/>
    <m/>
    <s v="-16.762"/>
    <s v="-69.723"/>
  </r>
  <r>
    <n v="16"/>
    <s v="M23.01.50"/>
    <d v="2023-01-05T00:00:00"/>
    <s v="Puno_x000a_Carabaya / Macusani"/>
    <s v="Red Vial Nacional: PE-34B, _x000a_Tramo: Carabaya - Macusani, _x000a_Sector: Puerto Manoa Km 309+000."/>
    <x v="1"/>
    <n v="200"/>
    <s v="Precipitaciones pluviales - Erosión de plataforma_x000a_Debido a las intensas lluvias en el sector, se produjo agrietamiento de la calzada por deslizamiento del terreno._x000a_       _x000a_29.03.23. La Concesionaria informa que no hay operaciones. La Concesionaria realiza la señalización preventiva con vigías; asimismo, dispuso restringir el tránsito a un solo carril."/>
    <m/>
    <x v="63"/>
    <m/>
    <s v="-13.394"/>
    <s v="-70.324"/>
  </r>
  <r>
    <n v="15"/>
    <s v="M23.01.30"/>
    <d v="2023-01-04T00:00:00"/>
    <s v="Puno_x000a_Azángaro / Arapa"/>
    <s v="Red Vial Nacional: PE-34S, _x000a_Tramo: Arapa - Chupa, _x000a_Sector: Arapa - Compi Km 0+000 - Km 40+000"/>
    <x v="1"/>
    <m/>
    <s v="Acción humana - Manifestación_x000a_Debido a la coyuntura política actual, pobladores bloquean la vía._x000a__x000a_29.03.23. PVN Puno informa que el Conservador continúa monitoreando la vía bloqueada y no realiza limpieza para no exponer a los trabajadores."/>
    <s v="Maquinaria del Contratista Conservador Consorcio Vial Pro"/>
    <x v="64"/>
    <m/>
    <s v="-15.179"/>
    <s v="-69.832"/>
  </r>
  <r>
    <n v="14"/>
    <s v="M23.01.33"/>
    <d v="2023-01-04T00:00:00"/>
    <s v="Puno_x000a_Azángaro / Azángaro"/>
    <s v="_x000a_Red Vial Nacional: PE-34B, _x000a_Tramo: Mataro - Azángaro y Mataro - Azángaro (Vía de Evitamiento), _x000a_Sector: Km 45+071 - Km 51+294 _x000a__x000a_"/>
    <x v="1"/>
    <n v="6.2"/>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4.932"/>
    <s v="-70.199"/>
  </r>
  <r>
    <n v="13"/>
    <s v="M23.01.32"/>
    <d v="2023-01-04T00:00:00"/>
    <s v="Puno_x000a_Azángaro / José Domingo Choquehuanca"/>
    <s v="Red Vial Nacional: PE-3SÑ,_x000a_Tramo: Pucará - Santiago de Pupuja,_x000a_Sector: Pucará Km 0+000"/>
    <x v="1"/>
    <m/>
    <s v="Acción humana - Manifestación_x000a_Debido a la coyuntura política actual, pobladores bloquean la vía._x000a_        _x000a_29.03.23. PVN Puno informa que el Conservador no realiza limpieza para no exponer a los trabajadores."/>
    <s v="Maquinaria del Contratista Conservador Consorcio Vial Pro"/>
    <x v="9"/>
    <m/>
    <s v="-15.032"/>
    <s v="-70.337"/>
  </r>
  <r>
    <n v="12"/>
    <s v="M23.01.10"/>
    <d v="2023-01-04T00:00:00"/>
    <s v="Cusco_x000a_Canchis/ Sicuani"/>
    <s v="Red Vial Nacional: PE-3S,_x000a_Tramo: Puno - Juli - Ilave - Desaguadero,_x000a_Sector: Sicuani - Calapuja y Puno Desaguadero Km 1112+300 - Km 1505+486"/>
    <x v="1"/>
    <m/>
    <s v="Acción humana - Manifestación_x000a_Debido a la coyuntura política actual, pobladores bloquean la vía.Debido a la coyuntura política actual, pobladores bloquean la vía._x000a__x000a_29.03.23. PVN Zonal Puno informa que  el día de hoy 28/03/2023 se ha reiniciado el bloqueo de la vía, en el tramo Sicuani Calapuja por manifestantes en diferentes sectores, en los sectores Ayaviri, pucara, santa rosa, esto debido a la situación política actual del país"/>
    <m/>
    <x v="65"/>
    <m/>
    <s v="-14.259"/>
    <s v="-71.23"/>
  </r>
  <r>
    <n v="11"/>
    <s v="M23.01.09"/>
    <d v="2023-01-04T00:00:00"/>
    <s v="Puno_x000a_San Román / Juliaca "/>
    <s v="Red Vial Nacional: PE-3S, _x000a_Tramo: Dv. Bayovar - Sechura - Vice - La Arena - Catacaos - Dv. Catacaos , _x000a_Sector: Km 1306+001 al Km 1311+709."/>
    <x v="1"/>
    <n v="5.7"/>
    <s v="Acción humana - Manifestación_x000a_Debido a la coyuntura política actual, pobladores bloquean la vía._x000a__x000a_29.03.23. La Concesionaria informa que continúa el monitoreo la emergencia vial e informa que efectivos policiales se encuentran en la zona y comunican el hecho a los usuarios que transitan por peajes."/>
    <m/>
    <x v="36"/>
    <m/>
    <s v="-15.521"/>
    <s v="-70.110"/>
  </r>
  <r>
    <n v="10"/>
    <s v="M23.01.01"/>
    <d v="2023-01-02T00:00:00"/>
    <s v="Moquegua_x000a_Mariscal Nieto / Torata"/>
    <s v="Red Vial Nacional: PE-36A,_x000a_Tramo: Torata - Humajalso,_x000a_Sector: Km 33+320 - Km 33+450"/>
    <x v="1"/>
    <n v="130"/>
    <s v="Precipitaciones pluviales - Derrumbe_x000a_Debido a lluvias en la zona e inestabilidad del talud superior, se produjo caída de piedras y material suelto.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36"/>
    <s v="FOTO"/>
    <s v="-17.078"/>
    <s v="-70.842"/>
  </r>
  <r>
    <n v="9"/>
    <s v="M22.09.56"/>
    <d v="2022-09-28T00:00:00"/>
    <s v="Ucayali_x000a_Padre Abad / Padre Abad"/>
    <s v="Red Vial Nacional: PE-5N,_x000a_Tramo: Aguaytía - San Alejandro,  _x000a_Sector: Antiguo Puente Km 403+630 - Km 403+800"/>
    <x v="1"/>
    <n v="170"/>
    <s v="Precipitaciones pluviales - Daño estructural de viga de rigidez_x000a_Debido a los daños estructurales severos por la oxidación de los cables principales en la zona de anclaje, oxidación de placas de apoyo, pernos y perfiles, se ha producido el colapso del tablero del puente antiguo.                                                                   _x000a_                                                                            _x000a_29.03.23. PVN Zonal Ucayali espera mejore las condiciones climáticas para continuar con los trabajos de corte de perfiles metálicos."/>
    <s v="Maquinaria de PVN_x000a__x000a_"/>
    <x v="29"/>
    <m/>
    <s v="-9.051"/>
    <s v="-75.518"/>
  </r>
  <r>
    <n v="8"/>
    <s v="M21.06.71"/>
    <d v="2021-06-28T00:00:00"/>
    <s v="Ucayali_x000a_Padre Abad / Padre Abad"/>
    <s v="Red Vial Nacional: PE-5N,_x000a_Tramo: Pte. Chino - Aguaytía,_x000a_Sector: Previsto Km 432+599 - Km 432+680"/>
    <x v="1"/>
    <m/>
    <s v="Deterioro de infraestructura - Falla estructural de puente_x000a_Debido al exceso de carga, se produjo daño estructural en viga de rigidez del puente._x000a__x000a_29.03.23. PVN Zonal Ucayali informa que el Conservador realiza el control de tránsito vehicular con el pase de vehículos pesados a un solo carril y uno a la vez."/>
    <s v="Maquinaria del Contratista Conservador Consorcio Pumahuasi"/>
    <x v="26"/>
    <m/>
    <n v="-9.1069999999999993"/>
    <n v="-75.745000000000005"/>
  </r>
  <r>
    <n v="7"/>
    <s v="M21.06.69"/>
    <d v="2021-06-28T00:00:00"/>
    <s v="Ucayali_x000a_Padre Abad / Irazola"/>
    <s v="Red Vial Nacional: PE-5N,_x000a_Tramo: Aguaytía - San Alejandro,_x000a_Sector: San Alejandro Km 352+482 - Km 352+623"/>
    <x v="1"/>
    <m/>
    <s v="Deterioro de infraestructura - Falla estructural de puente_x000a_Debido a la falla estructural del puente por exceso de carga y acción de la naturaleza._x000a__x000a_29.03.23. PVN Zonal Ucayali informa que el Conservador realiza el control de tránsito vehicular con el pase de vehículos pesados a un solo carril y uno a la vez."/>
    <s v="Maquinaria del Contratista Conservador Consorcio Pumahuasi"/>
    <x v="26"/>
    <m/>
    <n v="-8.827"/>
    <n v="-75.227999999999994"/>
  </r>
  <r>
    <n v="6"/>
    <s v="M21.02.48"/>
    <d v="2021-02-13T00:00:00"/>
    <s v="Moquegua_x000a_Mariscal Nieto / Torata"/>
    <s v="Red Vial Nacional: PE-36A,_x000a_Tramo: Torata - Humajalso,_x000a_Sector: Km 36+410 - Km 36+450"/>
    <x v="1"/>
    <s v="50'"/>
    <s v="Precipitaciones pluviales - Erosión de plataforma_x000a_Debido a la acción de la naturaleza, se produce deslizamiento continuo del talud inferior.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6"/>
    <s v="FOTO"/>
    <s v="-17.070"/>
    <s v="-70.851"/>
  </r>
  <r>
    <n v="5"/>
    <s v="M20.02.194"/>
    <d v="2020-02-28T00:00:00"/>
    <s v="Moquegua_x000a_Mariscal Nieto / Torata"/>
    <s v="Red Vial Nacional: PE-36A,_x000a_Tramo: Torata - Humajalso,_x000a_Sector: Km 36+247 - Km 36+310"/>
    <x v="1"/>
    <s v="63'"/>
    <s v="Precipitaciones pluviales - Derrumbe_x000a_A las 04:30 horas,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_x000a__x000a_29.03.23. La Concesionaria informa que, la zona se encuentra señalizada y de acuerdo al Contrato de Concesión fue categorizada por el Regulador como un “Sector Crítico”, informando el hecho a los usuarios que transitan por el Peaje de Pampa Cuellar."/>
    <s v="Maquinaria de la Concesionaria COVISUR"/>
    <x v="67"/>
    <s v="FOTO"/>
    <s v="-17.069"/>
    <s v="-70.850"/>
  </r>
  <r>
    <n v="4"/>
    <s v="M19.03.205"/>
    <d v="2019-03-15T00:00:00"/>
    <s v="La Libertad_x000a_Otuzco / Otuzco"/>
    <s v="Red Vial Nacional: PE-10A,_x000a_Tramo: Dv. Otuzco - Trujillo,_x000a_Sector: Casmiche Km 57+650"/>
    <x v="1"/>
    <m/>
    <s v="Accidente Vial - Deterioro de infraestructura de puente_x000a_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_x000a__x000a_29.03.23. La Concesionaria informa que continúa con los trabajos de mantenimiento dle puente."/>
    <s v="Maquinaria de la Concesionaria CONVIAL SIERRA NORTE_x000a__x000a_"/>
    <x v="68"/>
    <s v="FOTO"/>
    <s v="-7.978"/>
    <s v="-78.646"/>
  </r>
  <r>
    <n v="3"/>
    <s v="M19.03.95"/>
    <d v="2019-03-07T00:00:00"/>
    <s v="Puno_x000a_Carabaya / Ollachea"/>
    <s v="Red Vial Nacional: PE-34B, _x000a_Tramo: Azángaro - Pte. Inambari, _x000a_Sector: Casmiche Km 57+650, Km 58+700 - Km 59+500, Plazapampa - Casmiche Km 54+000 - Km 59+000 "/>
    <x v="1"/>
    <s v="5800'"/>
    <s v="Precipitaciones pluviales - Derrumbe_x000a_Recurrencia de eventos que se producen por la caída de estratos de rocas de diferentes dimensiones desde el talud superior y deslizamiento derrumbes constantes que se producen de manera súbita interrumpiendo el tránsito vehicular, debido a las intensas lluvias._x000a__x000a_29.03.23. La Concesionaria informa que no hay operaciones. La Concesionaria informa que, el evento en dicho punto sigue ocurriendo, las caídas de material suelto en esta temporada de lluvias son constantes, maquinarias y personal de la concesión realiza un túnel y comunican a los usuarios a través de los peajes San Gabán, Macusani y San Antón."/>
    <s v="Maquinaria de la Concesionaria INTERSUR"/>
    <x v="69"/>
    <m/>
    <s v="-13.802"/>
    <s v="-70.475"/>
  </r>
  <r>
    <n v="1"/>
    <s v="M23.03.298"/>
    <d v="2023-03-20T00:00:00"/>
    <s v="Huánuco _x000a_Huancabamba / Cochabamba"/>
    <s v="Red Vial Nacional: PE-14A,_x000a_Tramo: Huacaybamba - Jircan - Carpa,  _x000a_Sector: Cochabamba Km 238+600 - Km 238+700"/>
    <x v="2"/>
    <n v="100"/>
    <s v="Precipitaciones pluviales - Derrumbe_x000a_Debido a las constantes lluvias, ocasionaron derrumbes._x000a__x000a_29.03.23. PVN Zonal Huánuco informa que realiza la gestión necesaria para la limpieza de derrumbe, remoción de la roca de gran tamaño, la señalización y seguridad vial en el sector en coordinación con la municipalidad distrital de Cochabamba. "/>
    <m/>
    <x v="70"/>
    <m/>
    <s v="-9.085"/>
    <s v="-76.837"/>
  </r>
  <r>
    <n v="2"/>
    <s v="M23.03.192"/>
    <d v="2023-03-14T00:00:00"/>
    <s v="Lima_x000a_Cañete / Calango"/>
    <s v="Red Vial Nacional: PE-22A_x000a_Tramo: Calango - San Juan De Viscas,_x000a_Sector: Huancani - Checcas Km 37+000 - Km 47+000"/>
    <x v="2"/>
    <n v="1000"/>
    <s v="Precipitaciones pluviales - Pérdida de plataforma_x000a_Debido a las constantes lluvias en la zona, se produjo pérdida de plataforma por derrumbes mayores y huaicos._x000a__x000a_29.03.23. PVN Zonal Lima informa que se restablecio la transintabilidad _x000a_Ruta Alterna: San Mateo - Chosica - Lima."/>
    <s v="_x000a_"/>
    <x v="39"/>
    <s v="FOTO"/>
    <s v="-12.471"/>
    <s v="-76.4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7" firstHeaderRow="1" firstDataRow="1" firstDataCol="1" rowPageCount="1" colPageCount="1"/>
  <pivotFields count="13">
    <pivotField numFmtId="1" showAll="0"/>
    <pivotField showAll="0"/>
    <pivotField numFmtId="14" showAll="0"/>
    <pivotField showAll="0"/>
    <pivotField showAll="0"/>
    <pivotField axis="axisRow" dataField="1" showAll="0">
      <items count="4">
        <item x="0"/>
        <item x="2"/>
        <item x="1"/>
        <item t="default"/>
      </items>
    </pivotField>
    <pivotField showAll="0"/>
    <pivotField showAll="0"/>
    <pivotField showAll="0"/>
    <pivotField axis="axisPage" multipleItemSelectionAllowed="1" showAll="0">
      <items count="72">
        <item h="1" x="55"/>
        <item h="1" x="14"/>
        <item h="1" x="46"/>
        <item h="1" x="20"/>
        <item h="1" x="68"/>
        <item h="1" x="48"/>
        <item h="1" x="67"/>
        <item h="1" x="4"/>
        <item h="1" x="36"/>
        <item h="1" x="66"/>
        <item h="1" x="22"/>
        <item h="1" x="69"/>
        <item h="1" x="63"/>
        <item h="1" x="58"/>
        <item x="65"/>
        <item x="43"/>
        <item x="11"/>
        <item x="7"/>
        <item x="32"/>
        <item x="41"/>
        <item x="33"/>
        <item x="16"/>
        <item x="59"/>
        <item x="52"/>
        <item x="8"/>
        <item x="70"/>
        <item x="23"/>
        <item x="5"/>
        <item x="40"/>
        <item x="38"/>
        <item x="53"/>
        <item x="49"/>
        <item x="6"/>
        <item x="24"/>
        <item x="34"/>
        <item x="45"/>
        <item x="18"/>
        <item x="57"/>
        <item x="25"/>
        <item x="0"/>
        <item x="54"/>
        <item x="61"/>
        <item x="2"/>
        <item x="12"/>
        <item x="17"/>
        <item x="39"/>
        <item x="1"/>
        <item x="10"/>
        <item x="21"/>
        <item x="29"/>
        <item x="51"/>
        <item x="50"/>
        <item x="42"/>
        <item x="64"/>
        <item x="27"/>
        <item x="30"/>
        <item x="47"/>
        <item x="28"/>
        <item x="19"/>
        <item x="31"/>
        <item x="56"/>
        <item x="13"/>
        <item x="3"/>
        <item x="37"/>
        <item x="15"/>
        <item x="9"/>
        <item x="62"/>
        <item x="60"/>
        <item x="26"/>
        <item x="44"/>
        <item h="1" x="35"/>
        <item t="default"/>
      </items>
    </pivotField>
    <pivotField showAll="0"/>
    <pivotField showAll="0"/>
    <pivotField showAll="0"/>
  </pivotFields>
  <rowFields count="1">
    <field x="5"/>
  </rowFields>
  <rowItems count="4">
    <i>
      <x/>
    </i>
    <i>
      <x v="1"/>
    </i>
    <i>
      <x v="2"/>
    </i>
    <i t="grand">
      <x/>
    </i>
  </rowItems>
  <colItems count="1">
    <i/>
  </colItems>
  <pageFields count="1">
    <pageField fld="9" hier="-1"/>
  </pageFields>
  <dataFields count="1">
    <dataField name="Cuenta de EST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1:M16" totalsRowShown="0">
  <autoFilter ref="A1:M16" xr:uid="{00000000-0009-0000-0100-000005000000}"/>
  <tableColumns count="13">
    <tableColumn id="1" xr3:uid="{00000000-0010-0000-0000-000001000000}" name="N°"/>
    <tableColumn id="2" xr3:uid="{00000000-0010-0000-0000-000002000000}" name="VER MAPA"/>
    <tableColumn id="3" xr3:uid="{00000000-0010-0000-0000-000003000000}" name="FECHA DEL EVENTO" dataDxfId="94"/>
    <tableColumn id="4" xr3:uid="{00000000-0010-0000-0000-000004000000}" name="DEPARTAMENTO_x000a_PROVINCIA  /  DISTRITO" dataDxfId="93"/>
    <tableColumn id="5" xr3:uid="{00000000-0010-0000-0000-000005000000}" name="AFECTACIÓN" dataDxfId="92"/>
    <tableColumn id="6" xr3:uid="{00000000-0010-0000-0000-000006000000}" name="ESTADO"/>
    <tableColumn id="7" xr3:uid="{00000000-0010-0000-0000-000007000000}" name="METRAJE"/>
    <tableColumn id="8" xr3:uid="{00000000-0010-0000-0000-000008000000}" name="EVENTO - OCURRENCIA / ACCIONES" dataDxfId="91"/>
    <tableColumn id="9" xr3:uid="{00000000-0010-0000-0000-000009000000}" name="MAQUINARIA_x000a_(Cantidad/tipo)" dataDxfId="90"/>
    <tableColumn id="10" xr3:uid="{00000000-0010-0000-0000-00000A000000}" name="ADMINISTRACIÓN / RESPONSABLE" dataDxfId="89"/>
    <tableColumn id="11" xr3:uid="{00000000-0010-0000-0000-00000B000000}" name="VER FOTO / VIDEO"/>
    <tableColumn id="12" xr3:uid="{00000000-0010-0000-0000-00000C000000}" name="LATITUD"/>
    <tableColumn id="13" xr3:uid="{00000000-0010-0000-0000-00000D000000}" name="LONGITU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Eventos" displayName="Eventos" ref="R4:U315" totalsRowShown="0" headerRowDxfId="88">
  <tableColumns count="4">
    <tableColumn id="1" xr3:uid="{00000000-0010-0000-0100-000001000000}" name="DPTO" dataDxfId="87">
      <calculatedColumnFormula>TRIM(MID(TRIM(Transportes!D43),1,FIND(CHAR(10),TRIM(Transportes!D43),1)-1))</calculatedColumnFormula>
    </tableColumn>
    <tableColumn id="2" xr3:uid="{00000000-0010-0000-0100-000002000000}" name="ESTADO" dataDxfId="86">
      <calculatedColumnFormula>TRIM(IF(Transportes!F43="TRÁNSITO INTERRUMPIDO","Interrumpido",IF(Transportes!F43="TRÁNSITO RESTRINGIDO","Restringido","Normal")))</calculatedColumnFormula>
    </tableColumn>
    <tableColumn id="3" xr3:uid="{00000000-0010-0000-0100-000003000000}" name="FENOMENO" dataDxfId="85">
      <calculatedColumnFormula>TRIM(IF(MID(TRIM(Transportes!H43),1,FIND("-",TRIM(Transportes!H43),1)-2)="Acción humana","H","F"))</calculatedColumnFormula>
    </tableColumn>
    <tableColumn id="4" xr3:uid="{00000000-0010-0000-0100-000004000000}" name="METRAJE" dataDxfId="84">
      <calculatedColumnFormula>Transportes!G43</calculatedColumnFormula>
    </tableColumn>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a14242323476627242" displayName="Tabla14242323476627242" ref="A4:M121" totalsRowShown="0" headerRowDxfId="83" dataDxfId="81" headerRowBorderDxfId="82" tableBorderDxfId="80" totalsRowBorderDxfId="79" headerRowCellStyle="Millares 11 2">
  <sortState xmlns:xlrd2="http://schemas.microsoft.com/office/spreadsheetml/2017/richdata2" ref="A68:M109">
    <sortCondition descending="1" ref="C4:C116"/>
  </sortState>
  <tableColumns count="13">
    <tableColumn id="1" xr3:uid="{00000000-0010-0000-0200-000001000000}" name="Nro" dataDxfId="78" dataCellStyle="Hipervínculo"/>
    <tableColumn id="2" xr3:uid="{00000000-0010-0000-0200-000002000000}" name="VER MAPA" dataDxfId="77" dataCellStyle="Hipervínculo"/>
    <tableColumn id="3" xr3:uid="{00000000-0010-0000-0200-000003000000}" name="FECHA DEL EVENTO" dataDxfId="76" dataCellStyle="Título 3 2"/>
    <tableColumn id="4" xr3:uid="{00000000-0010-0000-0200-000004000000}" name="DEPARTAMENTO_x000a_PROVINCIA  /  DISTRITO" dataDxfId="75" dataCellStyle="Título 3 2"/>
    <tableColumn id="5" xr3:uid="{00000000-0010-0000-0200-000005000000}" name="AFECTACIÓN" dataDxfId="74" dataCellStyle="Título 3 3"/>
    <tableColumn id="15" xr3:uid="{00000000-0010-0000-0200-00000F000000}" name="ESTADO" dataDxfId="73" dataCellStyle="Título 3 2"/>
    <tableColumn id="6" xr3:uid="{00000000-0010-0000-0200-000006000000}" name="METRAJE" dataDxfId="72" dataCellStyle="Millares"/>
    <tableColumn id="7" xr3:uid="{00000000-0010-0000-0200-000007000000}" name="EVENTO - OCURRENCIA / ACCIONES" dataDxfId="71" dataCellStyle="Título 3 3"/>
    <tableColumn id="8" xr3:uid="{00000000-0010-0000-0200-000008000000}" name="MAQUINARIA_x000a_(Cantidad/tipo)" dataDxfId="70" dataCellStyle="Título 3 3"/>
    <tableColumn id="9" xr3:uid="{00000000-0010-0000-0200-000009000000}" name="ADMINISTRACIÓN / RESPONSABLE" dataDxfId="69" dataCellStyle="Título 3 2"/>
    <tableColumn id="10" xr3:uid="{00000000-0010-0000-0200-00000A000000}" name="VER FOTO / VIDEO" dataDxfId="68" dataCellStyle="Hipervínculo"/>
    <tableColumn id="11" xr3:uid="{00000000-0010-0000-0200-00000B000000}" name="LATITUD" dataDxfId="67" dataCellStyle="Input Custom"/>
    <tableColumn id="12" xr3:uid="{00000000-0010-0000-0200-00000C000000}" name="LONGITUD" dataDxfId="66"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a142423234766272424" displayName="Tabla142423234766272424" ref="A4:M135" totalsRowShown="0" headerRowDxfId="65" dataDxfId="63" headerRowBorderDxfId="64" tableBorderDxfId="62" totalsRowBorderDxfId="61" headerRowCellStyle="Millares 11 2">
  <sortState xmlns:xlrd2="http://schemas.microsoft.com/office/spreadsheetml/2017/richdata2" ref="A5:M130">
    <sortCondition descending="1" ref="C4:C130"/>
  </sortState>
  <tableColumns count="13">
    <tableColumn id="1" xr3:uid="{00000000-0010-0000-0300-000001000000}" name="N°" dataDxfId="60" dataCellStyle="Hipervínculo"/>
    <tableColumn id="2" xr3:uid="{00000000-0010-0000-0300-000002000000}" name="VER MAPA" dataDxfId="59" dataCellStyle="Hipervínculo"/>
    <tableColumn id="3" xr3:uid="{00000000-0010-0000-0300-000003000000}" name="FECHA DEL EVENTO" dataDxfId="58" dataCellStyle="Título 3 2"/>
    <tableColumn id="4" xr3:uid="{00000000-0010-0000-0300-000004000000}" name="DEPARTAMENTO_x000a_PROVINCIA  /  DISTRITO" dataDxfId="57" dataCellStyle="Título 3 2"/>
    <tableColumn id="5" xr3:uid="{00000000-0010-0000-0300-000005000000}" name="AFECTACIÓN" dataDxfId="56" dataCellStyle="Título 3 3"/>
    <tableColumn id="15" xr3:uid="{00000000-0010-0000-0300-00000F000000}" name="ESTADO" dataDxfId="55" dataCellStyle="Título 3 2"/>
    <tableColumn id="6" xr3:uid="{00000000-0010-0000-0300-000006000000}" name="METRAJE" dataDxfId="54" dataCellStyle="Millares"/>
    <tableColumn id="7" xr3:uid="{00000000-0010-0000-0300-000007000000}" name="EVENTO - OCURRENCIA / ACCIONES" dataDxfId="53" dataCellStyle="Título 3 3"/>
    <tableColumn id="8" xr3:uid="{00000000-0010-0000-0300-000008000000}" name="MAQUINARIA_x000a_(Cantidad/tipo)" dataDxfId="52" dataCellStyle="Título 3 3"/>
    <tableColumn id="9" xr3:uid="{00000000-0010-0000-0300-000009000000}" name="ADMINISTRACIÓN / RESPONSABLE" dataDxfId="51" dataCellStyle="Título 3 2"/>
    <tableColumn id="10" xr3:uid="{00000000-0010-0000-0300-00000A000000}" name="VER FOTO / VIDEO" dataDxfId="50" dataCellStyle="Hipervínculo"/>
    <tableColumn id="11" xr3:uid="{00000000-0010-0000-0300-00000B000000}" name="LATITUD" dataDxfId="49" dataCellStyle="Input Custom"/>
    <tableColumn id="12" xr3:uid="{00000000-0010-0000-0300-00000C000000}" name="LONGITUD" dataDxfId="48" dataCellStyle="Título 3 2"/>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444" displayName="Tabla444" ref="A5:F8" totalsRowShown="0" headerRowDxfId="47" headerRowBorderDxfId="46" tableBorderDxfId="45" totalsRowBorderDxfId="44" headerRowCellStyle="Título 3 2">
  <tableColumns count="6">
    <tableColumn id="1" xr3:uid="{00000000-0010-0000-0400-000001000000}" name="N°" dataDxfId="43"/>
    <tableColumn id="2" xr3:uid="{00000000-0010-0000-0400-000002000000}" name="DEPARTAMENTO_x000a_PROVINCIA  /  DISTRITO" dataDxfId="42"/>
    <tableColumn id="3" xr3:uid="{00000000-0010-0000-0400-000003000000}" name="AFECTACIÓN" dataDxfId="41"/>
    <tableColumn id="4" xr3:uid="{00000000-0010-0000-0400-000004000000}" name="EVENTO - OCURRENCIA" dataDxfId="40"/>
    <tableColumn id="5" xr3:uid="{00000000-0010-0000-0400-000005000000}" name="ESTADO" dataDxfId="39"/>
    <tableColumn id="6" xr3:uid="{00000000-0010-0000-0400-000006000000}" name="FUENTE" dataDxfId="38"/>
  </tableColumns>
  <tableStyleInfo name="TableStyleMedium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a16" displayName="Tabla16" ref="A41:G44" totalsRowShown="0" headerRowDxfId="37" headerRowBorderDxfId="36" tableBorderDxfId="35" totalsRowBorderDxfId="34" headerRowCellStyle="Título 3 2">
  <tableColumns count="7">
    <tableColumn id="1" xr3:uid="{00000000-0010-0000-0500-000001000000}" name="N°" dataDxfId="33" dataCellStyle="Normal 2 2 2 2 5"/>
    <tableColumn id="2" xr3:uid="{00000000-0010-0000-0500-000002000000}" name="UBICACIÓN" dataDxfId="32" dataCellStyle="Título 3 2"/>
    <tableColumn id="7" xr3:uid="{00000000-0010-0000-0500-000007000000}" name="Fecha" dataDxfId="31" dataCellStyle="Título 3 2"/>
    <tableColumn id="3" xr3:uid="{00000000-0010-0000-0500-000003000000}" name="AFECTACIÓN" dataDxfId="30" dataCellStyle="Título 3 3"/>
    <tableColumn id="4" xr3:uid="{00000000-0010-0000-0500-000004000000}" name="EVENTO - OCURRENCIA" dataDxfId="29" dataCellStyle="Normal 2 2 2 2 5"/>
    <tableColumn id="5" xr3:uid="{00000000-0010-0000-0500-000005000000}" name="ESTADO" dataDxfId="28" dataCellStyle="Título 3 2"/>
    <tableColumn id="6" xr3:uid="{00000000-0010-0000-0500-000006000000}" name="FUENTE" dataDxfId="27" dataCellStyle="Título 3 2"/>
  </tableColumns>
  <tableStyleInfo name="TableStyleMedium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3A82254-869C-462A-9B7F-8968C557D389}" name="Tabla3" displayName="Tabla3" ref="A39:I51" totalsRowShown="0" headerRowDxfId="26" headerRowBorderDxfId="25" tableBorderDxfId="24" totalsRowBorderDxfId="23" headerRowCellStyle="Título 3 2">
  <tableColumns count="9">
    <tableColumn id="1" xr3:uid="{6F367A53-48EF-4C2A-8645-E1B310D2CF76}" name="N°" dataDxfId="22" dataCellStyle="Normal 2 2 2 2 5 5 2"/>
    <tableColumn id="2" xr3:uid="{5B4707CA-7A71-40DA-848E-D6BFF2B68DCE}" name="CÓDIGO" dataDxfId="21" dataCellStyle="Hipervínculo"/>
    <tableColumn id="3" xr3:uid="{7B32214A-A959-439C-9F34-9F04A8453C82}" name="FECHA DEL EVENTO" dataDxfId="20" dataCellStyle="Título 3 2"/>
    <tableColumn id="4" xr3:uid="{658BA4F3-A4FB-49DE-B056-96B0356EADBD}" name="UBICACIÓN" dataDxfId="19" dataCellStyle="Título 3 2"/>
    <tableColumn id="5" xr3:uid="{0993BC67-6093-40C4-A760-3EB31A2E9828}" name="AFECTACIÓN" dataDxfId="18" dataCellStyle="Título 3 2"/>
    <tableColumn id="6" xr3:uid="{674CFB35-3D69-46C9-B61A-5111194FB589}" name="EVENTO - OCURRENCIA" dataDxfId="17" dataCellStyle="Normal 2 2 2 2"/>
    <tableColumn id="7" xr3:uid="{D88AA528-83F4-46D7-A53A-E4BACBAF9E2C}" name="ESTADO" dataDxfId="16" dataCellStyle="Título 3 2"/>
    <tableColumn id="8" xr3:uid="{172BFB79-1AA6-4175-93BD-33420488BAEF}" name="TERMINAL ABIERTO" dataDxfId="15" dataCellStyle="Título 3 2"/>
    <tableColumn id="9" xr3:uid="{ED84FB69-EA38-4AC4-AAB4-8E01B44549A3}" name="FUENTE" dataDxfId="14" dataCellStyle="Título 3 2"/>
  </tableColumns>
  <tableStyleInfo name="TableStyleMedium2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a73" displayName="Tabla73" ref="A55:J56" totalsRowShown="0" headerRowDxfId="13" headerRowBorderDxfId="12" tableBorderDxfId="11" totalsRowBorderDxfId="10">
  <tableColumns count="10">
    <tableColumn id="1" xr3:uid="{00000000-0010-0000-0600-000001000000}" name="Nro." dataDxfId="9" dataCellStyle="Título 3 3"/>
    <tableColumn id="2" xr3:uid="{00000000-0010-0000-0600-000002000000}" name="VER MAPA" dataDxfId="8" dataCellStyle="Hipervínculo"/>
    <tableColumn id="3" xr3:uid="{00000000-0010-0000-0600-000003000000}" name="FECHA DEL EVENTO" dataDxfId="7" dataCellStyle="Título 3 3"/>
    <tableColumn id="4" xr3:uid="{00000000-0010-0000-0600-000004000000}" name="DEPARTAMENTO_x000a_PROVINCIA  /  DISTRITO" dataDxfId="6" dataCellStyle="Título 3 3"/>
    <tableColumn id="5" xr3:uid="{00000000-0010-0000-0600-000005000000}" name="AFECTACIÓN" dataDxfId="5" dataCellStyle="Título 3 3"/>
    <tableColumn id="6" xr3:uid="{00000000-0010-0000-0600-000006000000}" name="ESTADO" dataDxfId="4" dataCellStyle="Título 3 3"/>
    <tableColumn id="7" xr3:uid="{00000000-0010-0000-0600-000007000000}" name="EVENTO - OCURRENCIA" dataDxfId="3" dataCellStyle="Título 3 3"/>
    <tableColumn id="8" xr3:uid="{00000000-0010-0000-0600-000008000000}" name="FUENTE" dataDxfId="2" dataCellStyle="Título 3 3"/>
    <tableColumn id="9" xr3:uid="{00000000-0010-0000-0600-000009000000}" name="LATITUD" dataDxfId="1" dataCellStyle="Millares"/>
    <tableColumn id="10" xr3:uid="{00000000-0010-0000-0600-00000A000000}" name="LONGITUD" dataDxfId="0" dataCellStyle="Título 3 3"/>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portal.mtc.gob.pe/alerta/Documentos_visor/mapas/M20.04.57.pdf" TargetMode="External"/><Relationship Id="rId4"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hyperlink" Target="file:///\\mtc-Webserver\alerta$\documentos\Reporteregion\CarreterasRegion.xlsx" TargetMode="External"/><Relationship Id="rId7" Type="http://schemas.openxmlformats.org/officeDocument/2006/relationships/table" Target="../tables/table2.xml"/><Relationship Id="rId2" Type="http://schemas.openxmlformats.org/officeDocument/2006/relationships/hyperlink" Target="file:///\\mtc-Webserver\alerta$\documentos\AppData\Roaming\Microsoft\Excel\Vias%20region\CarretrerasRegion.xlsx" TargetMode="External"/><Relationship Id="rId1" Type="http://schemas.openxmlformats.org/officeDocument/2006/relationships/hyperlink" Target="file:///\\mtc-Webserver\alerta$\documentos\AppData\Roaming\Microsoft\Excel\Vias%20region\PVD.xlsx"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portal.mtc.gob.pe/alerta/Documentos/Reporteregion/PVD.xls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portal.mtc.gob.pe/alerta/Documentos_visor/fotos/M23.07.148.pdf" TargetMode="External"/><Relationship Id="rId21" Type="http://schemas.openxmlformats.org/officeDocument/2006/relationships/hyperlink" Target="http://portal.mtc.gob.pe/alerta/Documentos_visor/fotos/M23.06.88.pdf" TargetMode="External"/><Relationship Id="rId42" Type="http://schemas.openxmlformats.org/officeDocument/2006/relationships/hyperlink" Target="http://portal.mtc.gob.pe/alerta/Documentos_visor/fotos/M20.02.194.pdf" TargetMode="External"/><Relationship Id="rId63" Type="http://schemas.openxmlformats.org/officeDocument/2006/relationships/hyperlink" Target="http://portal.mtc.gob.pe/alerta/Documentos_visor/mapas/M23.06.123.pdf" TargetMode="External"/><Relationship Id="rId84" Type="http://schemas.openxmlformats.org/officeDocument/2006/relationships/hyperlink" Target="http://portal.mtc.gob.pe/alerta/Documentos_visor/mapas/M23.07.90.pdf" TargetMode="External"/><Relationship Id="rId138" Type="http://schemas.openxmlformats.org/officeDocument/2006/relationships/hyperlink" Target="http://portal.mtc.gob.pe/alerta/Documentos_visor/fotos/M23.08.31.pdf" TargetMode="External"/><Relationship Id="rId159" Type="http://schemas.openxmlformats.org/officeDocument/2006/relationships/hyperlink" Target="http://portal.mtc.gob.pe/alerta/Documentos_visor/mapas/M23.08.64.pdf" TargetMode="External"/><Relationship Id="rId170" Type="http://schemas.openxmlformats.org/officeDocument/2006/relationships/hyperlink" Target="http://portal.mtc.gob.pe/alerta/Documentos_visor/mapas/M23.08.77.pdf" TargetMode="External"/><Relationship Id="rId191" Type="http://schemas.openxmlformats.org/officeDocument/2006/relationships/hyperlink" Target="http://portal.mtc.gob.pe/alerta/Documentos_visor/mapas/M23.08.92.pdf" TargetMode="External"/><Relationship Id="rId205" Type="http://schemas.openxmlformats.org/officeDocument/2006/relationships/hyperlink" Target="http://portal.mtc.gob.pe/alerta/Documentos_visor/mapas/M23.08.98.pdf" TargetMode="External"/><Relationship Id="rId107" Type="http://schemas.openxmlformats.org/officeDocument/2006/relationships/hyperlink" Target="http://portal.mtc.gob.pe/alerta/Documentos_visor/foto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4.71.pdf" TargetMode="External"/><Relationship Id="rId53" Type="http://schemas.openxmlformats.org/officeDocument/2006/relationships/hyperlink" Target="http://portal.mtc.gob.pe/alerta/Documentos_visor/fotos/M23.02.204.pdf" TargetMode="External"/><Relationship Id="rId74" Type="http://schemas.openxmlformats.org/officeDocument/2006/relationships/hyperlink" Target="http://portal.mtc.gob.pe/alerta/Documentos_visor/mapas/M23.07.70.pdf" TargetMode="External"/><Relationship Id="rId128" Type="http://schemas.openxmlformats.org/officeDocument/2006/relationships/hyperlink" Target="http://portal.mtc.gob.pe/alerta/Documentos_visor/fotos/M23.07.177.pdf" TargetMode="External"/><Relationship Id="rId149" Type="http://schemas.openxmlformats.org/officeDocument/2006/relationships/hyperlink" Target="http://portal.mtc.gob.pe/alerta/Documentos_visor/mapas/M23.08.51.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fotos/M23.04.263.pdf" TargetMode="External"/><Relationship Id="rId160" Type="http://schemas.openxmlformats.org/officeDocument/2006/relationships/hyperlink" Target="http://portal.mtc.gob.pe/alerta/Documentos_visor/fotos/M23.08.58.pdf" TargetMode="External"/><Relationship Id="rId181" Type="http://schemas.openxmlformats.org/officeDocument/2006/relationships/hyperlink" Target="http://portal.mtc.gob.pe/alerta/Documentos_visor/fotos/M23.08.76.pdf" TargetMode="External"/><Relationship Id="rId216" Type="http://schemas.openxmlformats.org/officeDocument/2006/relationships/hyperlink" Target="http://portal.mtc.gob.pe/alerta/Documentos_visor/mapas/M23.08.102.pdf" TargetMode="External"/><Relationship Id="rId22" Type="http://schemas.openxmlformats.org/officeDocument/2006/relationships/hyperlink" Target="http://portal.mtc.gob.pe/alerta/Documentos_visor/mapas/M23.04.33.pdf" TargetMode="External"/><Relationship Id="rId43" Type="http://schemas.openxmlformats.org/officeDocument/2006/relationships/hyperlink" Target="http://portal.mtc.gob.pe/alerta/Documentos_visor/fotos/M21.02.48.pdf" TargetMode="External"/><Relationship Id="rId64" Type="http://schemas.openxmlformats.org/officeDocument/2006/relationships/hyperlink" Target="http://portal.mtc.gob.pe/alerta/Documentos_visor/mapas/M23.05.83.pdf" TargetMode="External"/><Relationship Id="rId118" Type="http://schemas.openxmlformats.org/officeDocument/2006/relationships/hyperlink" Target="http://portal.mtc.gob.pe/alerta/Documentos_visor/fotos/M23.07.147.pdf" TargetMode="External"/><Relationship Id="rId139" Type="http://schemas.openxmlformats.org/officeDocument/2006/relationships/hyperlink" Target="http://portal.mtc.gob.pe/alerta/Documentos_visor/fotos/M23.08.26.pdf" TargetMode="External"/><Relationship Id="rId85" Type="http://schemas.openxmlformats.org/officeDocument/2006/relationships/hyperlink" Target="http://portal.mtc.gob.pe/alerta/Documentos_visor/mapas/M23.07.91.pdf" TargetMode="External"/><Relationship Id="rId150" Type="http://schemas.openxmlformats.org/officeDocument/2006/relationships/hyperlink" Target="http://portal.mtc.gob.pe/alerta/Documentos_visor/mapas/M23.08.53.pdf" TargetMode="External"/><Relationship Id="rId171" Type="http://schemas.openxmlformats.org/officeDocument/2006/relationships/hyperlink" Target="http://portal.mtc.gob.pe/alerta/Documentos_visor/fotos/M23.08.75.pdf" TargetMode="External"/><Relationship Id="rId192" Type="http://schemas.openxmlformats.org/officeDocument/2006/relationships/hyperlink" Target="http://portal.mtc.gob.pe/alerta/Documentos_visor/mapas/M23.08.89.pdf" TargetMode="External"/><Relationship Id="rId206" Type="http://schemas.openxmlformats.org/officeDocument/2006/relationships/hyperlink" Target="http://portal.mtc.gob.pe/alerta/Documentos_visor/mapas/M23.08.99.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70.pdf" TargetMode="External"/><Relationship Id="rId108" Type="http://schemas.openxmlformats.org/officeDocument/2006/relationships/hyperlink" Target="http://portal.mtc.gob.pe/alerta/Documentos_visor/fotos/M23.07.74.pdf" TargetMode="External"/><Relationship Id="rId129" Type="http://schemas.openxmlformats.org/officeDocument/2006/relationships/hyperlink" Target="http://portal.mtc.gob.pe/alerta/Documentos_visor/fotos/M23.07.176.pdf" TargetMode="External"/><Relationship Id="rId54" Type="http://schemas.openxmlformats.org/officeDocument/2006/relationships/hyperlink" Target="http://portal.mtc.gob.pe/alerta/Documentos_visor/mapas/M23.05.108.pdf" TargetMode="External"/><Relationship Id="rId75" Type="http://schemas.openxmlformats.org/officeDocument/2006/relationships/hyperlink" Target="http://portal.mtc.gob.pe/alerta/Documentos_visor/mapas/M23.07.71.pdf" TargetMode="External"/><Relationship Id="rId96" Type="http://schemas.openxmlformats.org/officeDocument/2006/relationships/hyperlink" Target="http://portal.mtc.gob.pe/alerta/Documentos_visor/fotos/M23.07.91.pdf" TargetMode="External"/><Relationship Id="rId140" Type="http://schemas.openxmlformats.org/officeDocument/2006/relationships/hyperlink" Target="http://portal.mtc.gob.pe/alerta/Documentos_visor/mapas/M23.08.33.pdf" TargetMode="External"/><Relationship Id="rId161" Type="http://schemas.openxmlformats.org/officeDocument/2006/relationships/hyperlink" Target="http://portal.mtc.gob.pe/alerta/Documentos_visor/fotos/M23.08.54.pdf" TargetMode="External"/><Relationship Id="rId182" Type="http://schemas.openxmlformats.org/officeDocument/2006/relationships/hyperlink" Target="http://portal.mtc.gob.pe/alerta/Documentos_visor/mapas/M23.08.84.pdf" TargetMode="External"/><Relationship Id="rId217" Type="http://schemas.openxmlformats.org/officeDocument/2006/relationships/hyperlink" Target="http://portal.mtc.gob.pe/alerta/Documentos_visor/fotos/M23.08.102.pdf" TargetMode="External"/><Relationship Id="rId6" Type="http://schemas.openxmlformats.org/officeDocument/2006/relationships/hyperlink" Target="http://portal.mtc.gob.pe/alerta/Documentos_visor/mapas/M23.03.303.pdf" TargetMode="External"/><Relationship Id="rId23" Type="http://schemas.openxmlformats.org/officeDocument/2006/relationships/hyperlink" Target="http://portal.mtc.gob.pe/alerta/Documentos_visor/mapas/M23.03.399.pdf" TargetMode="External"/><Relationship Id="rId119" Type="http://schemas.openxmlformats.org/officeDocument/2006/relationships/hyperlink" Target="http://portal.mtc.gob.pe/alerta/Documentos_visor/fotos/M23.07.146.pdf" TargetMode="External"/><Relationship Id="rId44" Type="http://schemas.openxmlformats.org/officeDocument/2006/relationships/hyperlink" Target="http://portal.mtc.gob.pe/alerta/Documentos_visor/mapas/M23.03.198.pdf" TargetMode="External"/><Relationship Id="rId65" Type="http://schemas.openxmlformats.org/officeDocument/2006/relationships/hyperlink" Target="http://portal.mtc.gob.pe/alerta/Documentos_visor/mapas/M23.06.59.pdf" TargetMode="External"/><Relationship Id="rId86" Type="http://schemas.openxmlformats.org/officeDocument/2006/relationships/hyperlink" Target="http://portal.mtc.gob.pe/alerta/Documentos_visor/mapas/M23.07.93.pdf" TargetMode="External"/><Relationship Id="rId130" Type="http://schemas.openxmlformats.org/officeDocument/2006/relationships/hyperlink" Target="http://portal.mtc.gob.pe/alerta/Documentos_visor/mapas/M23.08.07.pdf" TargetMode="External"/><Relationship Id="rId151" Type="http://schemas.openxmlformats.org/officeDocument/2006/relationships/hyperlink" Target="http://portal.mtc.gob.pe/alerta/Documentos_visor/mapas/M23.08.54.pdf" TargetMode="External"/><Relationship Id="rId172" Type="http://schemas.openxmlformats.org/officeDocument/2006/relationships/hyperlink" Target="http://portal.mtc.gob.pe/alerta/Documentos_visor/fotos/M23.08.62.pdf" TargetMode="External"/><Relationship Id="rId193" Type="http://schemas.openxmlformats.org/officeDocument/2006/relationships/hyperlink" Target="http://portal.mtc.gob.pe/alerta/Documentos_visor/mapas/M23.08.94.pdf" TargetMode="External"/><Relationship Id="rId207" Type="http://schemas.openxmlformats.org/officeDocument/2006/relationships/hyperlink" Target="http://portal.mtc.gob.pe/alerta/Documentos_visor/mapas/M23.08.100.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fotos/M23.07.62.pdf" TargetMode="External"/><Relationship Id="rId34" Type="http://schemas.openxmlformats.org/officeDocument/2006/relationships/hyperlink" Target="http://portal.mtc.gob.pe/alerta/Documentos_visor/mapas/M23.04.65.pdf" TargetMode="External"/><Relationship Id="rId55" Type="http://schemas.openxmlformats.org/officeDocument/2006/relationships/hyperlink" Target="http://portal.mtc.gob.pe/alerta/Documentos_visor/fotos/M23.05.108.pdf" TargetMode="External"/><Relationship Id="rId76" Type="http://schemas.openxmlformats.org/officeDocument/2006/relationships/hyperlink" Target="http://portal.mtc.gob.pe/alerta/Documentos_visor/mapas/M23.07.72.pdf" TargetMode="External"/><Relationship Id="rId97" Type="http://schemas.openxmlformats.org/officeDocument/2006/relationships/hyperlink" Target="http://portal.mtc.gob.pe/alerta/Documentos_visor/fotos/M23.07.93.pdf" TargetMode="External"/><Relationship Id="rId120" Type="http://schemas.openxmlformats.org/officeDocument/2006/relationships/hyperlink" Target="http://portal.mtc.gob.pe/alerta/Documentos_visor/fotos/M23.07.141.pdf" TargetMode="External"/><Relationship Id="rId141" Type="http://schemas.openxmlformats.org/officeDocument/2006/relationships/hyperlink" Target="http://portal.mtc.gob.pe/alerta/Documentos_visor/fotos/M23.08.33.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fotos/M23.08.51.pdf" TargetMode="External"/><Relationship Id="rId183" Type="http://schemas.openxmlformats.org/officeDocument/2006/relationships/hyperlink" Target="http://portal.mtc.gob.pe/alerta/Documentos_visor/mapas/M23.08.85.pdf" TargetMode="External"/><Relationship Id="rId218" Type="http://schemas.openxmlformats.org/officeDocument/2006/relationships/hyperlink" Target="http://portal.mtc.gob.pe/alerta/Documentos_visor/fotos/M23.08.48.pdf" TargetMode="External"/><Relationship Id="rId24" Type="http://schemas.openxmlformats.org/officeDocument/2006/relationships/hyperlink" Target="http://portal.mtc.gob.pe/alerta/Documentos_visor/mapas/M23.03.398.pdf" TargetMode="External"/><Relationship Id="rId45" Type="http://schemas.openxmlformats.org/officeDocument/2006/relationships/hyperlink" Target="http://portal.mtc.gob.pe/alerta/Documentos_visor/mapas/M19.03.194.pdf" TargetMode="External"/><Relationship Id="rId66" Type="http://schemas.openxmlformats.org/officeDocument/2006/relationships/hyperlink" Target="http://portal.mtc.gob.pe/alerta/Documentos_visor/fotos/M23.06.59.pdf" TargetMode="External"/><Relationship Id="rId87" Type="http://schemas.openxmlformats.org/officeDocument/2006/relationships/hyperlink" Target="http://portal.mtc.gob.pe/alerta/Documentos_visor/mapas/M23.07.93.pdf" TargetMode="External"/><Relationship Id="rId110" Type="http://schemas.openxmlformats.org/officeDocument/2006/relationships/hyperlink" Target="http://portal.mtc.gob.pe/alerta/Documentos_visor/mapas/M23.07.139.pdf" TargetMode="External"/><Relationship Id="rId131" Type="http://schemas.openxmlformats.org/officeDocument/2006/relationships/hyperlink" Target="http://portal.mtc.gob.pe/alerta/Documentos_visor/mapas/M23.08.10.pdf" TargetMode="External"/><Relationship Id="rId152" Type="http://schemas.openxmlformats.org/officeDocument/2006/relationships/hyperlink" Target="http://portal.mtc.gob.pe/alerta/Documentos_visor/mapas/M23.08.58.pdf" TargetMode="External"/><Relationship Id="rId173" Type="http://schemas.openxmlformats.org/officeDocument/2006/relationships/hyperlink" Target="http://portal.mtc.gob.pe/alerta/Documentos_visor/fotos/M23.08.61.pdf" TargetMode="External"/><Relationship Id="rId194" Type="http://schemas.openxmlformats.org/officeDocument/2006/relationships/hyperlink" Target="http://portal.mtc.gob.pe/alerta/Documentos_visor/mapas/M23.08.89.pdf" TargetMode="External"/><Relationship Id="rId208" Type="http://schemas.openxmlformats.org/officeDocument/2006/relationships/hyperlink" Target="http://portal.mtc.gob.pe/alerta/Documentos_visor/mapas/M23.08.101.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2.09.56.pdf" TargetMode="External"/><Relationship Id="rId56" Type="http://schemas.openxmlformats.org/officeDocument/2006/relationships/hyperlink" Target="http://portal.mtc.gob.pe/alerta/Documentos_visor/mapas/M19.03.205.pdf" TargetMode="External"/><Relationship Id="rId77" Type="http://schemas.openxmlformats.org/officeDocument/2006/relationships/hyperlink" Target="http://portal.mtc.gob.pe/alerta/Documentos_visor/mapas/M23.07.73.pdf" TargetMode="External"/><Relationship Id="rId100" Type="http://schemas.openxmlformats.org/officeDocument/2006/relationships/hyperlink" Target="http://portal.mtc.gob.pe/alerta/Documentos_visor/fotos/M23.07.71.pdf" TargetMode="External"/><Relationship Id="rId8" Type="http://schemas.openxmlformats.org/officeDocument/2006/relationships/hyperlink" Target="http://portal.mtc.gob.pe/alerta/Documentos_visor/fotos/M23.03.236.pdf" TargetMode="External"/><Relationship Id="rId51" Type="http://schemas.openxmlformats.org/officeDocument/2006/relationships/hyperlink" Target="http://portal.mtc.gob.pe/alerta/Documentos_visor/fotos/M23.04.27.pdf" TargetMode="External"/><Relationship Id="rId72" Type="http://schemas.openxmlformats.org/officeDocument/2006/relationships/hyperlink" Target="http://portal.mtc.gob.pe/alerta/Documentos_visor/mapas/M23.07.68.pdf" TargetMode="External"/><Relationship Id="rId93" Type="http://schemas.openxmlformats.org/officeDocument/2006/relationships/hyperlink" Target="http://portal.mtc.gob.pe/alerta/Documentos_visor/fotos/M23.07.86.pdf" TargetMode="External"/><Relationship Id="rId98" Type="http://schemas.openxmlformats.org/officeDocument/2006/relationships/hyperlink" Target="http://portal.mtc.gob.pe/alerta/Documentos_visor/fotos/M23.07.77.pdf" TargetMode="External"/><Relationship Id="rId121" Type="http://schemas.openxmlformats.org/officeDocument/2006/relationships/hyperlink" Target="http://portal.mtc.gob.pe/alerta/Documentos_visor/mapas/M23.07.171.pdf" TargetMode="External"/><Relationship Id="rId142" Type="http://schemas.openxmlformats.org/officeDocument/2006/relationships/hyperlink" Target="http://portal.mtc.gob.pe/alerta/Documentos_visor/mapas/M23.08.41.pdf" TargetMode="External"/><Relationship Id="rId163" Type="http://schemas.openxmlformats.org/officeDocument/2006/relationships/hyperlink" Target="http://portal.mtc.gob.pe/alerta/Documentos_visor/mapas/M23.08.68.pdf" TargetMode="External"/><Relationship Id="rId184" Type="http://schemas.openxmlformats.org/officeDocument/2006/relationships/hyperlink" Target="http://portal.mtc.gob.pe/alerta/Documentos_visor/mapas/M23.08.88.pdf" TargetMode="External"/><Relationship Id="rId189" Type="http://schemas.openxmlformats.org/officeDocument/2006/relationships/hyperlink" Target="http://portal.mtc.gob.pe/alerta/Documentos_visor/fotos/M23.08.90.pdf" TargetMode="External"/><Relationship Id="rId219" Type="http://schemas.openxmlformats.org/officeDocument/2006/relationships/hyperlink" Target="http://portal.mtc.gob.pe/alerta/Documentos_visor/mapas/M23.08.103.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fotos/M23.08.96.pdf" TargetMode="External"/><Relationship Id="rId25" Type="http://schemas.openxmlformats.org/officeDocument/2006/relationships/hyperlink" Target="http://portal.mtc.gob.pe/alerta/Documentos_visor/mapas/M23.03.400.pdf" TargetMode="External"/><Relationship Id="rId46" Type="http://schemas.openxmlformats.org/officeDocument/2006/relationships/hyperlink" Target="http://portal.mtc.gob.pe/alerta/Documentos_visor/mapas/M22.09.56.pdf" TargetMode="External"/><Relationship Id="rId67" Type="http://schemas.openxmlformats.org/officeDocument/2006/relationships/hyperlink" Target="http://portal.mtc.gob.pe/alerta/Documentos_visor/mapas/M23.07.11.pdf" TargetMode="External"/><Relationship Id="rId116" Type="http://schemas.openxmlformats.org/officeDocument/2006/relationships/hyperlink" Target="http://portal.mtc.gob.pe/alerta/Documentos_visor/mapas/M23.07.151.pdf" TargetMode="External"/><Relationship Id="rId137" Type="http://schemas.openxmlformats.org/officeDocument/2006/relationships/hyperlink" Target="http://portal.mtc.gob.pe/alerta/Documentos_visor/mapas/M23.08.31.pdf" TargetMode="External"/><Relationship Id="rId158" Type="http://schemas.openxmlformats.org/officeDocument/2006/relationships/hyperlink" Target="http://portal.mtc.gob.pe/alerta/Documentos_visor/mapas/M23.08.62.pdf" TargetMode="External"/><Relationship Id="rId20" Type="http://schemas.openxmlformats.org/officeDocument/2006/relationships/hyperlink" Target="http://portal.mtc.gob.pe/alerta/Documentos_visor/mapas/M23.06.88.pdf" TargetMode="External"/><Relationship Id="rId41" Type="http://schemas.openxmlformats.org/officeDocument/2006/relationships/hyperlink" Target="http://portal.mtc.gob.pe/alerta/Documentos_visor/mapas/M23.03.229.pdf" TargetMode="External"/><Relationship Id="rId62" Type="http://schemas.openxmlformats.org/officeDocument/2006/relationships/hyperlink" Target="http://portal.mtc.gob.pe/alerta/Documentos_visor/mapas/M23.06.114.pdf" TargetMode="External"/><Relationship Id="rId83" Type="http://schemas.openxmlformats.org/officeDocument/2006/relationships/hyperlink" Target="http://portal.mtc.gob.pe/alerta/Documentos_visor/mapas/M23.07.87.pdf" TargetMode="External"/><Relationship Id="rId88" Type="http://schemas.openxmlformats.org/officeDocument/2006/relationships/hyperlink" Target="http://portal.mtc.gob.pe/alerta/Documentos_visor/mapas/M23.07.110.pdf" TargetMode="External"/><Relationship Id="rId111" Type="http://schemas.openxmlformats.org/officeDocument/2006/relationships/hyperlink" Target="http://portal.mtc.gob.pe/alerta/Documentos_visor/mapas/M23.07.141.pdf" TargetMode="External"/><Relationship Id="rId132" Type="http://schemas.openxmlformats.org/officeDocument/2006/relationships/hyperlink" Target="http://portal.mtc.gob.pe/alerta/Documentos_visor/fotos/M23.08.07.pdf" TargetMode="External"/><Relationship Id="rId153" Type="http://schemas.openxmlformats.org/officeDocument/2006/relationships/hyperlink" Target="http://portal.mtc.gob.pe/alerta/Documentos_visor/mapas/M23.08.59.pdf" TargetMode="External"/><Relationship Id="rId174" Type="http://schemas.openxmlformats.org/officeDocument/2006/relationships/hyperlink" Target="http://portal.mtc.gob.pe/alerta/Documentos_visor/mapas/M23.08.78.pdf" TargetMode="External"/><Relationship Id="rId179" Type="http://schemas.openxmlformats.org/officeDocument/2006/relationships/hyperlink" Target="http://portal.mtc.gob.pe/alerta/Documentos_visor/fotos/M23.08.78.pdf" TargetMode="External"/><Relationship Id="rId195" Type="http://schemas.openxmlformats.org/officeDocument/2006/relationships/hyperlink" Target="http://portal.mtc.gob.pe/alerta/Documentos_visor/mapas/M23.08.95.pdf" TargetMode="External"/><Relationship Id="rId209" Type="http://schemas.openxmlformats.org/officeDocument/2006/relationships/hyperlink" Target="http://portal.mtc.gob.pe/alerta/Documentos_visor/fotos/M23.08.101.pdf" TargetMode="External"/><Relationship Id="rId190" Type="http://schemas.openxmlformats.org/officeDocument/2006/relationships/hyperlink" Target="http://portal.mtc.gob.pe/alerta/Documentos_visor/mapas/M23.08.91.pdf" TargetMode="External"/><Relationship Id="rId204" Type="http://schemas.openxmlformats.org/officeDocument/2006/relationships/hyperlink" Target="http://portal.mtc.gob.pe/alerta/Documentos_visor/mapas/M23.08.53.pdf" TargetMode="External"/><Relationship Id="rId220" Type="http://schemas.openxmlformats.org/officeDocument/2006/relationships/hyperlink" Target="http://portal.mtc.gob.pe/alerta/Documentos_visor/mapas/M23.08.104.pdf" TargetMode="External"/><Relationship Id="rId15" Type="http://schemas.openxmlformats.org/officeDocument/2006/relationships/hyperlink" Target="http://portal.mtc.gob.pe/alerta/Documentos_visor/fotos/M23.05.88.pdf" TargetMode="External"/><Relationship Id="rId36" Type="http://schemas.openxmlformats.org/officeDocument/2006/relationships/hyperlink" Target="http://portal.mtc.gob.pe/alerta/Documentos_visor/mapas/M21.06.69.pdf" TargetMode="External"/><Relationship Id="rId57" Type="http://schemas.openxmlformats.org/officeDocument/2006/relationships/hyperlink" Target="http://portal.mtc.gob.pe/alerta/Documentos_visor/fotos/M19.03.205.pdf" TargetMode="External"/><Relationship Id="rId106" Type="http://schemas.openxmlformats.org/officeDocument/2006/relationships/hyperlink" Target="http://portal.mtc.gob.pe/alerta/Documentos_visor/fotos/M23.07.70.pdf" TargetMode="External"/><Relationship Id="rId127" Type="http://schemas.openxmlformats.org/officeDocument/2006/relationships/hyperlink" Target="http://portal.mtc.gob.pe/alerta/Documentos_visor/mapas/M23.07.177.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19.03.95.pdf" TargetMode="External"/><Relationship Id="rId52" Type="http://schemas.openxmlformats.org/officeDocument/2006/relationships/hyperlink" Target="http://portal.mtc.gob.pe/alerta/Documentos_visor/fotos/M23.04.70.pdf" TargetMode="External"/><Relationship Id="rId73" Type="http://schemas.openxmlformats.org/officeDocument/2006/relationships/hyperlink" Target="http://portal.mtc.gob.pe/alerta/Documentos_visor/mapas/M23.07.71.pdf" TargetMode="External"/><Relationship Id="rId78" Type="http://schemas.openxmlformats.org/officeDocument/2006/relationships/hyperlink" Target="http://portal.mtc.gob.pe/alerta/Documentos_visor/mapas/M23.07.74.pdf" TargetMode="External"/><Relationship Id="rId94" Type="http://schemas.openxmlformats.org/officeDocument/2006/relationships/hyperlink" Target="http://portal.mtc.gob.pe/alerta/Documentos_visor/fotos/M23.05.83.pdf" TargetMode="External"/><Relationship Id="rId99" Type="http://schemas.openxmlformats.org/officeDocument/2006/relationships/hyperlink" Target="http://portal.mtc.gob.pe/alerta/Documentos_visor/fotos/M23.07.75.pdf" TargetMode="External"/><Relationship Id="rId101" Type="http://schemas.openxmlformats.org/officeDocument/2006/relationships/hyperlink" Target="http://portal.mtc.gob.pe/alerta/Documentos_visor/fotos/M23.07.72.pdf" TargetMode="External"/><Relationship Id="rId122" Type="http://schemas.openxmlformats.org/officeDocument/2006/relationships/hyperlink" Target="http://portal.mtc.gob.pe/alerta/Documentos_visor/fotos/M23.07.171.pdf" TargetMode="External"/><Relationship Id="rId143" Type="http://schemas.openxmlformats.org/officeDocument/2006/relationships/hyperlink" Target="http://portal.mtc.gob.pe/alerta/Documentos_visor/mapas/M23.08.40.pdf" TargetMode="External"/><Relationship Id="rId148" Type="http://schemas.openxmlformats.org/officeDocument/2006/relationships/hyperlink" Target="http://portal.mtc.gob.pe/alerta/Documentos_visor/fotos/M23.08.43.pdf" TargetMode="External"/><Relationship Id="rId164" Type="http://schemas.openxmlformats.org/officeDocument/2006/relationships/hyperlink" Target="http://portal.mtc.gob.pe/alerta/Documentos_visor/mapas/M23.08.69.pdf" TargetMode="External"/><Relationship Id="rId169" Type="http://schemas.openxmlformats.org/officeDocument/2006/relationships/hyperlink" Target="http://portal.mtc.gob.pe/alerta/Documentos_visor/mapas/M23.08.76.pdf" TargetMode="External"/><Relationship Id="rId185" Type="http://schemas.openxmlformats.org/officeDocument/2006/relationships/hyperlink" Target="http://portal.mtc.gob.pe/alerta/Documentos_visor/mapas/M23.08.89.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77.pdf" TargetMode="External"/><Relationship Id="rId210" Type="http://schemas.openxmlformats.org/officeDocument/2006/relationships/hyperlink" Target="http://portal.mtc.gob.pe/alerta/Documentos_visor/fotos/M23.08.100.pdf" TargetMode="External"/><Relationship Id="rId215" Type="http://schemas.openxmlformats.org/officeDocument/2006/relationships/hyperlink" Target="http://portal.mtc.gob.pe/alerta/Documentos_visor/fotos/M23.08.95.pdf" TargetMode="External"/><Relationship Id="rId26" Type="http://schemas.openxmlformats.org/officeDocument/2006/relationships/hyperlink" Target="http://portal.mtc.gob.pe/alerta/Documentos_visor/mapas/M23.04.172.pdf" TargetMode="External"/><Relationship Id="rId47" Type="http://schemas.openxmlformats.org/officeDocument/2006/relationships/hyperlink" Target="http://portal.mtc.gob.pe/alerta/Documentos_visor/mapas/M20.02.48.pdf" TargetMode="External"/><Relationship Id="rId68" Type="http://schemas.openxmlformats.org/officeDocument/2006/relationships/hyperlink" Target="http://portal.mtc.gob.pe/alerta/Documentos_visor/fotos/M23.07.11.pdf" TargetMode="External"/><Relationship Id="rId89" Type="http://schemas.openxmlformats.org/officeDocument/2006/relationships/hyperlink" Target="http://portal.mtc.gob.pe/alerta/Documentos_visor/fotos/M23.07.99.pdf" TargetMode="External"/><Relationship Id="rId112" Type="http://schemas.openxmlformats.org/officeDocument/2006/relationships/hyperlink" Target="http://portal.mtc.gob.pe/alerta/Documentos_visor/mapas/M23.07.146.pdf" TargetMode="External"/><Relationship Id="rId133" Type="http://schemas.openxmlformats.org/officeDocument/2006/relationships/hyperlink" Target="http://portal.mtc.gob.pe/alerta/Documentos_visor/fotos/M23.08.10.pdf" TargetMode="External"/><Relationship Id="rId154" Type="http://schemas.openxmlformats.org/officeDocument/2006/relationships/hyperlink" Target="http://portal.mtc.gob.pe/alerta/Documentos_visor/fotos/M23.08.59.pdf" TargetMode="External"/><Relationship Id="rId175" Type="http://schemas.openxmlformats.org/officeDocument/2006/relationships/hyperlink" Target="http://portal.mtc.gob.pe/alerta/Documentos_visor/mapas/M23.08.82.pdf" TargetMode="External"/><Relationship Id="rId196" Type="http://schemas.openxmlformats.org/officeDocument/2006/relationships/hyperlink" Target="http://portal.mtc.gob.pe/alerta/Documentos_visor/mapas/M23.08.96.pdf" TargetMode="External"/><Relationship Id="rId200" Type="http://schemas.openxmlformats.org/officeDocument/2006/relationships/hyperlink" Target="http://portal.mtc.gob.pe/alerta/Documentos_visor/fotos/M23.08.90.pdf" TargetMode="External"/><Relationship Id="rId16" Type="http://schemas.openxmlformats.org/officeDocument/2006/relationships/hyperlink" Target="http://portal.mtc.gob.pe/alerta/Documentos_visor/mapas/M23.05.125.pdf" TargetMode="External"/><Relationship Id="rId221" Type="http://schemas.openxmlformats.org/officeDocument/2006/relationships/hyperlink" Target="http://portal.mtc.gob.pe/alerta/Documentos_visor/fotos/M23.08.103.pdf" TargetMode="External"/><Relationship Id="rId37" Type="http://schemas.openxmlformats.org/officeDocument/2006/relationships/hyperlink" Target="http://portal.mtc.gob.pe/alerta/Documentos_visor/mapas/M21.02.48.pdf" TargetMode="External"/><Relationship Id="rId58" Type="http://schemas.openxmlformats.org/officeDocument/2006/relationships/hyperlink" Target="http://portal.mtc.gob.pe/alerta/Documentos_visor/mapas/M22.03.167.pdf" TargetMode="External"/><Relationship Id="rId79" Type="http://schemas.openxmlformats.org/officeDocument/2006/relationships/hyperlink" Target="http://portal.mtc.gob.pe/alerta/Documentos_visor/mapas/M23.07.75.pdf" TargetMode="External"/><Relationship Id="rId102" Type="http://schemas.openxmlformats.org/officeDocument/2006/relationships/hyperlink" Target="http://portal.mtc.gob.pe/alerta/Documentos_visor/fotos/M23.07.68.pdf" TargetMode="External"/><Relationship Id="rId123" Type="http://schemas.openxmlformats.org/officeDocument/2006/relationships/hyperlink" Target="http://portal.mtc.gob.pe/alerta/Documentos_visor/mapas/M23.07.172.pdf" TargetMode="External"/><Relationship Id="rId144" Type="http://schemas.openxmlformats.org/officeDocument/2006/relationships/hyperlink" Target="http://portal.mtc.gob.pe/alerta/Documentos_visor/mapas/M23.08.43.pdf" TargetMode="External"/><Relationship Id="rId90" Type="http://schemas.openxmlformats.org/officeDocument/2006/relationships/hyperlink" Target="http://portal.mtc.gob.pe/alerta/Documentos_visor/fotos/M23.07.98.pdf" TargetMode="External"/><Relationship Id="rId165" Type="http://schemas.openxmlformats.org/officeDocument/2006/relationships/hyperlink" Target="http://portal.mtc.gob.pe/alerta/Documentos_visor/fotos/M23.08.69.pdf" TargetMode="External"/><Relationship Id="rId186" Type="http://schemas.openxmlformats.org/officeDocument/2006/relationships/hyperlink" Target="http://portal.mtc.gob.pe/alerta/Documentos_visor/fotos/M23.08.88.pdf" TargetMode="External"/><Relationship Id="rId211" Type="http://schemas.openxmlformats.org/officeDocument/2006/relationships/hyperlink" Target="http://portal.mtc.gob.pe/alerta/Documentos_visor/fotos/M23.08.99.pdf" TargetMode="External"/><Relationship Id="rId27" Type="http://schemas.openxmlformats.org/officeDocument/2006/relationships/hyperlink" Target="http://portal.mtc.gob.pe/alerta/Documentos_visor/mapas/M23.04.64.pdf" TargetMode="External"/><Relationship Id="rId48" Type="http://schemas.openxmlformats.org/officeDocument/2006/relationships/hyperlink" Target="http://portal.mtc.gob.pe/alerta/Documentos_visor/mapas/M23.03.328.pdf" TargetMode="External"/><Relationship Id="rId69" Type="http://schemas.openxmlformats.org/officeDocument/2006/relationships/hyperlink" Target="http://portal.mtc.gob.pe/alerta/Documentos_visor/fotos/M23.06.123.pdf" TargetMode="External"/><Relationship Id="rId113" Type="http://schemas.openxmlformats.org/officeDocument/2006/relationships/hyperlink" Target="http://portal.mtc.gob.pe/alerta/Documentos_visor/mapas/M23.07.147.pdf" TargetMode="External"/><Relationship Id="rId134" Type="http://schemas.openxmlformats.org/officeDocument/2006/relationships/hyperlink" Target="http://portal.mtc.gob.pe/alerta/Documentos_visor/mapas/M23.06.99.pdf" TargetMode="External"/><Relationship Id="rId80" Type="http://schemas.openxmlformats.org/officeDocument/2006/relationships/hyperlink" Target="http://portal.mtc.gob.pe/alerta/Documentos_visor/mapas/M23.07.76.pdf" TargetMode="External"/><Relationship Id="rId155" Type="http://schemas.openxmlformats.org/officeDocument/2006/relationships/hyperlink" Target="http://portal.mtc.gob.pe/alerta/Documentos_visor/mapas/M23.08.60.pdf" TargetMode="External"/><Relationship Id="rId176" Type="http://schemas.openxmlformats.org/officeDocument/2006/relationships/hyperlink" Target="http://portal.mtc.gob.pe/alerta/Documentos_visor/mapas/M23.08.80.pdf" TargetMode="External"/><Relationship Id="rId197" Type="http://schemas.openxmlformats.org/officeDocument/2006/relationships/hyperlink" Target="http://portal.mtc.gob.pe/alerta/Documentos_visor/fotos/M23.08.94.pdf" TargetMode="External"/><Relationship Id="rId201" Type="http://schemas.openxmlformats.org/officeDocument/2006/relationships/hyperlink" Target="http://portal.mtc.gob.pe/alerta/Documentos_visor/fotos/M23.08.84.pdf" TargetMode="External"/><Relationship Id="rId222" Type="http://schemas.openxmlformats.org/officeDocument/2006/relationships/printerSettings" Target="../printerSettings/printerSettings2.bin"/><Relationship Id="rId17" Type="http://schemas.openxmlformats.org/officeDocument/2006/relationships/hyperlink" Target="http://portal.mtc.gob.pe/alerta/Documentos_visor/fotos/M23.05.125.pdf" TargetMode="External"/><Relationship Id="rId38" Type="http://schemas.openxmlformats.org/officeDocument/2006/relationships/hyperlink" Target="http://portal.mtc.gob.pe/alerta/Documentos_visor/fotos/M21.06.69.pdf" TargetMode="External"/><Relationship Id="rId59" Type="http://schemas.openxmlformats.org/officeDocument/2006/relationships/hyperlink" Target="http://portal.mtc.gob.pe/alerta/Documentos_visor/mapas/M23.04.263.pdf" TargetMode="External"/><Relationship Id="rId103" Type="http://schemas.openxmlformats.org/officeDocument/2006/relationships/hyperlink" Target="http://portal.mtc.gob.pe/alerta/Documentos_visor/fotos/M23.07.67.pdf" TargetMode="External"/><Relationship Id="rId124" Type="http://schemas.openxmlformats.org/officeDocument/2006/relationships/hyperlink" Target="http://portal.mtc.gob.pe/alerta/Documentos_visor/fotos/M23.07.172.pdf" TargetMode="External"/><Relationship Id="rId70" Type="http://schemas.openxmlformats.org/officeDocument/2006/relationships/hyperlink" Target="http://portal.mtc.gob.pe/alerta/Documentos_visor/mapas/M23.07.62.pdf" TargetMode="External"/><Relationship Id="rId91" Type="http://schemas.openxmlformats.org/officeDocument/2006/relationships/hyperlink" Target="http://portal.mtc.gob.pe/alerta/Documentos_visor/fotos/M23.07.90.pdf" TargetMode="External"/><Relationship Id="rId145" Type="http://schemas.openxmlformats.org/officeDocument/2006/relationships/hyperlink" Target="http://portal.mtc.gob.pe/alerta/Documentos_visor/mapas/M23.08.48.pdf" TargetMode="External"/><Relationship Id="rId166" Type="http://schemas.openxmlformats.org/officeDocument/2006/relationships/hyperlink" Target="http://portal.mtc.gob.pe/alerta/Documentos_visor/fotos/M23.08.68.pdf" TargetMode="External"/><Relationship Id="rId187" Type="http://schemas.openxmlformats.org/officeDocument/2006/relationships/hyperlink" Target="http://portal.mtc.gob.pe/alerta/Documentos_visor/fotos/M23.08.89.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fotos/M23.08.98.pdf" TargetMode="External"/><Relationship Id="rId28" Type="http://schemas.openxmlformats.org/officeDocument/2006/relationships/hyperlink" Target="http://portal.mtc.gob.pe/alerta/Documentos_visor/fotos/M23.03.229.pdf" TargetMode="External"/><Relationship Id="rId49" Type="http://schemas.openxmlformats.org/officeDocument/2006/relationships/hyperlink" Target="http://portal.mtc.gob.pe/alerta/Documentos_visor/fotos/M23.03.328.pdf" TargetMode="External"/><Relationship Id="rId114" Type="http://schemas.openxmlformats.org/officeDocument/2006/relationships/hyperlink" Target="http://portal.mtc.gob.pe/alerta/Documentos_visor/mapas/M23.07.148.pdf" TargetMode="External"/><Relationship Id="rId60" Type="http://schemas.openxmlformats.org/officeDocument/2006/relationships/hyperlink" Target="http://portal.mtc.gob.pe/alerta/Documentos_visor/mapas/M23.03.403.pdf" TargetMode="External"/><Relationship Id="rId81" Type="http://schemas.openxmlformats.org/officeDocument/2006/relationships/hyperlink" Target="http://portal.mtc.gob.pe/alerta/Documentos_visor/mapas/M23.07.77.pdf" TargetMode="External"/><Relationship Id="rId135" Type="http://schemas.openxmlformats.org/officeDocument/2006/relationships/hyperlink" Target="http://portal.mtc.gob.pe/alerta/Documentos_visor/mapas/M23.07.69.pdf" TargetMode="External"/><Relationship Id="rId156" Type="http://schemas.openxmlformats.org/officeDocument/2006/relationships/hyperlink" Target="http://portal.mtc.gob.pe/alerta/Documentos_visor/fotos/M23.08.60.pdf" TargetMode="External"/><Relationship Id="rId177" Type="http://schemas.openxmlformats.org/officeDocument/2006/relationships/hyperlink" Target="http://portal.mtc.gob.pe/alerta/Documentos_visor/fotos/M23.08.80.pdf" TargetMode="External"/><Relationship Id="rId198" Type="http://schemas.openxmlformats.org/officeDocument/2006/relationships/hyperlink" Target="http://portal.mtc.gob.pe/alerta/Documentos_visor/fotos/M23.08.92.pdf" TargetMode="External"/><Relationship Id="rId202" Type="http://schemas.openxmlformats.org/officeDocument/2006/relationships/hyperlink" Target="http://portal.mtc.gob.pe/alerta/Documentos_visor/fotos/M23.08.85.pdf" TargetMode="External"/><Relationship Id="rId223" Type="http://schemas.openxmlformats.org/officeDocument/2006/relationships/drawing" Target="../drawings/drawing2.xml"/><Relationship Id="rId18" Type="http://schemas.openxmlformats.org/officeDocument/2006/relationships/hyperlink" Target="http://portal.mtc.gob.pe/alerta/Documentos_visor/mapas/M23.06.56.pdf" TargetMode="External"/><Relationship Id="rId39" Type="http://schemas.openxmlformats.org/officeDocument/2006/relationships/hyperlink" Target="http://portal.mtc.gob.pe/alerta/Documentos_visor/fotos/M23.01.01.pdf" TargetMode="External"/><Relationship Id="rId50" Type="http://schemas.openxmlformats.org/officeDocument/2006/relationships/hyperlink" Target="http://portal.mtc.gob.pe/alerta/Documentos_visor/mapas/M23.04.27.pdf" TargetMode="External"/><Relationship Id="rId104" Type="http://schemas.openxmlformats.org/officeDocument/2006/relationships/hyperlink" Target="http://portal.mtc.gob.pe/alerta/Documentos_visor/fotos/M23.07.76.pdf" TargetMode="External"/><Relationship Id="rId125" Type="http://schemas.openxmlformats.org/officeDocument/2006/relationships/hyperlink" Target="http://portal.mtc.gob.pe/alerta/Documentos_visor/fotos/M23.07.151.pdf" TargetMode="External"/><Relationship Id="rId146" Type="http://schemas.openxmlformats.org/officeDocument/2006/relationships/hyperlink" Target="http://portal.mtc.gob.pe/alerta/Documentos_visor/fotos/M23.08.41.pdf" TargetMode="External"/><Relationship Id="rId167" Type="http://schemas.openxmlformats.org/officeDocument/2006/relationships/hyperlink" Target="http://portal.mtc.gob.pe/alerta/Documentos_visor/fotos/M23.08.65.pdf" TargetMode="External"/><Relationship Id="rId188" Type="http://schemas.openxmlformats.org/officeDocument/2006/relationships/hyperlink" Target="http://portal.mtc.gob.pe/alerta/Documentos_visor/mapas/M23.08.89.pdf" TargetMode="External"/><Relationship Id="rId71" Type="http://schemas.openxmlformats.org/officeDocument/2006/relationships/hyperlink" Target="http://portal.mtc.gob.pe/alerta/Documentos_visor/mapas/M23.07.67.pdf" TargetMode="External"/><Relationship Id="rId92" Type="http://schemas.openxmlformats.org/officeDocument/2006/relationships/hyperlink" Target="http://portal.mtc.gob.pe/alerta/Documentos_visor/fotos/M23.07.87.pdf" TargetMode="External"/><Relationship Id="rId213" Type="http://schemas.openxmlformats.org/officeDocument/2006/relationships/hyperlink" Target="http://portal.mtc.gob.pe/alerta/Documentos_visor/fotos/M23.08.97.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fotos/M23.03.198.pdf" TargetMode="External"/><Relationship Id="rId40" Type="http://schemas.openxmlformats.org/officeDocument/2006/relationships/hyperlink" Target="http://portal.mtc.gob.pe/alerta/Documentos_visor/mapas/M23.01.01.pdf" TargetMode="External"/><Relationship Id="rId115" Type="http://schemas.openxmlformats.org/officeDocument/2006/relationships/hyperlink" Target="http://portal.mtc.gob.pe/alerta/Documentos_visor/fotos/M23.07.139.pdf" TargetMode="External"/><Relationship Id="rId136" Type="http://schemas.openxmlformats.org/officeDocument/2006/relationships/hyperlink" Target="http://portal.mtc.gob.pe/alerta/Documentos_visor/mapas/M23.08.26.pdf" TargetMode="External"/><Relationship Id="rId157" Type="http://schemas.openxmlformats.org/officeDocument/2006/relationships/hyperlink" Target="http://portal.mtc.gob.pe/alerta/Documentos_visor/mapas/M23.08.61.pdf" TargetMode="External"/><Relationship Id="rId178" Type="http://schemas.openxmlformats.org/officeDocument/2006/relationships/hyperlink" Target="http://portal.mtc.gob.pe/alerta/Documentos_visor/mapas/M23.05.150.pdf" TargetMode="External"/><Relationship Id="rId61" Type="http://schemas.openxmlformats.org/officeDocument/2006/relationships/hyperlink" Target="http://portal.mtc.gob.pe/alerta/Documentos_visor/fotos/M23.06.114.pdf" TargetMode="External"/><Relationship Id="rId82" Type="http://schemas.openxmlformats.org/officeDocument/2006/relationships/hyperlink" Target="http://portal.mtc.gob.pe/alerta/Documentos_visor/mapas/M23.07.86.pdf" TargetMode="External"/><Relationship Id="rId199" Type="http://schemas.openxmlformats.org/officeDocument/2006/relationships/hyperlink" Target="http://portal.mtc.gob.pe/alerta/Documentos_visor/fotos/M23.08.91.pdf" TargetMode="External"/><Relationship Id="rId203" Type="http://schemas.openxmlformats.org/officeDocument/2006/relationships/hyperlink" Target="http://portal.mtc.gob.pe/alerta/Documentos_visor/fotos/M23.08.82.pdf" TargetMode="External"/><Relationship Id="rId19" Type="http://schemas.openxmlformats.org/officeDocument/2006/relationships/hyperlink" Target="http://portal.mtc.gob.pe/alerta/Documentos_visor/mapas/M23.06.57.pdf" TargetMode="External"/><Relationship Id="rId224" Type="http://schemas.openxmlformats.org/officeDocument/2006/relationships/table" Target="../tables/table3.xml"/><Relationship Id="rId30" Type="http://schemas.openxmlformats.org/officeDocument/2006/relationships/hyperlink" Target="http://portal.mtc.gob.pe/alerta/Documentos_visor/fotos/M23.04.71.pdf" TargetMode="External"/><Relationship Id="rId105" Type="http://schemas.openxmlformats.org/officeDocument/2006/relationships/hyperlink" Target="http://portal.mtc.gob.pe/alerta/Documentos_visor/fotos/M23.07.69.pdf" TargetMode="External"/><Relationship Id="rId126" Type="http://schemas.openxmlformats.org/officeDocument/2006/relationships/hyperlink" Target="http://portal.mtc.gob.pe/alerta/Documentos_visor/mapas/M23.07.176.pdf" TargetMode="External"/><Relationship Id="rId147" Type="http://schemas.openxmlformats.org/officeDocument/2006/relationships/hyperlink" Target="http://portal.mtc.gob.pe/alerta/Documentos_visor/fotos/M23.08.40.pdf" TargetMode="External"/><Relationship Id="rId168" Type="http://schemas.openxmlformats.org/officeDocument/2006/relationships/hyperlink" Target="http://portal.mtc.gob.pe/alerta/Documentos_visor/mapas/M23.08.75.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portal.mtc.gob.pe/alerta/Documentos_visor/fotos/M23.07.87.pdf" TargetMode="External"/><Relationship Id="rId21" Type="http://schemas.openxmlformats.org/officeDocument/2006/relationships/hyperlink" Target="http://portal.mtc.gob.pe/alerta/Documentos_visor/fotos/M23.06.46.pdf" TargetMode="External"/><Relationship Id="rId42" Type="http://schemas.openxmlformats.org/officeDocument/2006/relationships/hyperlink" Target="http://portal.mtc.gob.pe/alerta/Documentos_visor/fotos/M22.09.56.pdf" TargetMode="External"/><Relationship Id="rId63" Type="http://schemas.openxmlformats.org/officeDocument/2006/relationships/hyperlink" Target="http://portal.mtc.gob.pe/alerta/Documentos_visor/fotos/M23.05.108.pdf" TargetMode="External"/><Relationship Id="rId84" Type="http://schemas.openxmlformats.org/officeDocument/2006/relationships/hyperlink" Target="http://portal.mtc.gob.pe/alerta/Documentos_visor/fotos/M23.06.123.pdf" TargetMode="External"/><Relationship Id="rId138" Type="http://schemas.openxmlformats.org/officeDocument/2006/relationships/hyperlink" Target="http://portal.mtc.gob.pe/alerta/Documentos_visor/mapas/M23.07.146.pdf" TargetMode="External"/><Relationship Id="rId159" Type="http://schemas.openxmlformats.org/officeDocument/2006/relationships/hyperlink" Target="http://portal.mtc.gob.pe/alerta/Documentos_visor/fotos/M23.07.177.pdf" TargetMode="External"/><Relationship Id="rId170" Type="http://schemas.openxmlformats.org/officeDocument/2006/relationships/hyperlink" Target="http://portal.mtc.gob.pe/alerta/Documentos_visor/mapas/M23.07.69.pdf" TargetMode="External"/><Relationship Id="rId191" Type="http://schemas.openxmlformats.org/officeDocument/2006/relationships/hyperlink" Target="http://portal.mtc.gob.pe/alerta/Documentos_visor/mapas/M23.08.35.pdf" TargetMode="External"/><Relationship Id="rId205" Type="http://schemas.openxmlformats.org/officeDocument/2006/relationships/hyperlink" Target="http://portal.mtc.gob.pe/alerta/Documentos_visor/fotos/M23.08.45.pdf" TargetMode="External"/><Relationship Id="rId226" Type="http://schemas.openxmlformats.org/officeDocument/2006/relationships/hyperlink" Target="http://portal.mtc.gob.pe/alerta/Documentos_visor/mapas/M23.08.64.pdf" TargetMode="External"/><Relationship Id="rId107" Type="http://schemas.openxmlformats.org/officeDocument/2006/relationships/hyperlink" Target="http://portal.mtc.gob.pe/alerta/Documentos_visor/mapas/M23.07.110.pdf" TargetMode="External"/><Relationship Id="rId11" Type="http://schemas.openxmlformats.org/officeDocument/2006/relationships/hyperlink" Target="http://portal.mtc.gob.pe/alerta/Documentos_visor/fotos/M23.05.29.pdf" TargetMode="External"/><Relationship Id="rId32" Type="http://schemas.openxmlformats.org/officeDocument/2006/relationships/hyperlink" Target="http://portal.mtc.gob.pe/alerta/Documentos_visor/mapas/M23.03.400.pdf" TargetMode="External"/><Relationship Id="rId53" Type="http://schemas.openxmlformats.org/officeDocument/2006/relationships/hyperlink" Target="http://portal.mtc.gob.pe/alerta/Documentos_visor/mapas/M22.09.56.pdf" TargetMode="External"/><Relationship Id="rId74" Type="http://schemas.openxmlformats.org/officeDocument/2006/relationships/hyperlink" Target="http://portal.mtc.gob.pe/alerta/Documentos_visor/fotos/M23.06.59.pdf" TargetMode="External"/><Relationship Id="rId128" Type="http://schemas.openxmlformats.org/officeDocument/2006/relationships/hyperlink" Target="http://portal.mtc.gob.pe/alerta/Documentos_visor/fotos/M23.07.67.pdf" TargetMode="External"/><Relationship Id="rId149" Type="http://schemas.openxmlformats.org/officeDocument/2006/relationships/hyperlink" Target="http://portal.mtc.gob.pe/alerta/Documentos_visor/fotos/M23.07.146.pdf" TargetMode="External"/><Relationship Id="rId5" Type="http://schemas.openxmlformats.org/officeDocument/2006/relationships/hyperlink" Target="http://portal.mtc.gob.pe/alerta/Documentos_visor/mapas/M23.03.236.pdf" TargetMode="External"/><Relationship Id="rId95" Type="http://schemas.openxmlformats.org/officeDocument/2006/relationships/hyperlink" Target="http://portal.mtc.gob.pe/alerta/Documentos_visor/mapas/M23.07.74.pdf" TargetMode="External"/><Relationship Id="rId160" Type="http://schemas.openxmlformats.org/officeDocument/2006/relationships/hyperlink" Target="http://portal.mtc.gob.pe/alerta/Documentos_visor/fotos/M23.07.176.pdf" TargetMode="External"/><Relationship Id="rId181" Type="http://schemas.openxmlformats.org/officeDocument/2006/relationships/hyperlink" Target="http://portal.mtc.gob.pe/alerta/Documentos_visor/fotos/M23.08.30.pdf" TargetMode="External"/><Relationship Id="rId216" Type="http://schemas.openxmlformats.org/officeDocument/2006/relationships/hyperlink" Target="http://portal.mtc.gob.pe/alerta/Documentos_visor/mapas/M23.08.57.pdf" TargetMode="External"/><Relationship Id="rId237" Type="http://schemas.openxmlformats.org/officeDocument/2006/relationships/hyperlink" Target="http://portal.mtc.gob.pe/alerta/Documentos_visor/mapas/M23.07.92.pdf" TargetMode="External"/><Relationship Id="rId22" Type="http://schemas.openxmlformats.org/officeDocument/2006/relationships/hyperlink" Target="http://portal.mtc.gob.pe/alerta/Documentos_visor/mapas/M23.06.56.pdf" TargetMode="External"/><Relationship Id="rId43" Type="http://schemas.openxmlformats.org/officeDocument/2006/relationships/hyperlink" Target="http://portal.mtc.gob.pe/alerta/Documentos_visor/mapas/M21.06.69.pdf" TargetMode="External"/><Relationship Id="rId64" Type="http://schemas.openxmlformats.org/officeDocument/2006/relationships/hyperlink" Target="http://portal.mtc.gob.pe/alerta/Documentos_visor/mapas/M19.03.205.pdf" TargetMode="External"/><Relationship Id="rId118" Type="http://schemas.openxmlformats.org/officeDocument/2006/relationships/hyperlink" Target="http://portal.mtc.gob.pe/alerta/Documentos_visor/fotos/M23.07.86.pdf" TargetMode="External"/><Relationship Id="rId139" Type="http://schemas.openxmlformats.org/officeDocument/2006/relationships/hyperlink" Target="http://portal.mtc.gob.pe/alerta/Documentos_visor/mapas/M23.07.147.pdf" TargetMode="External"/><Relationship Id="rId85" Type="http://schemas.openxmlformats.org/officeDocument/2006/relationships/hyperlink" Target="http://portal.mtc.gob.pe/alerta/Documentos_visor/mapas/M23.07.62.pdf" TargetMode="External"/><Relationship Id="rId150" Type="http://schemas.openxmlformats.org/officeDocument/2006/relationships/hyperlink" Target="http://portal.mtc.gob.pe/alerta/Documentos_visor/fotos/M23.07.141.pdf" TargetMode="External"/><Relationship Id="rId171" Type="http://schemas.openxmlformats.org/officeDocument/2006/relationships/hyperlink" Target="http://portal.mtc.gob.pe/alerta/Documentos_visor/mapas/M23.08.18.pdf" TargetMode="External"/><Relationship Id="rId192" Type="http://schemas.openxmlformats.org/officeDocument/2006/relationships/hyperlink" Target="http://portal.mtc.gob.pe/alerta/Documentos_visor/mapas/M23.08.41.pdf" TargetMode="External"/><Relationship Id="rId206" Type="http://schemas.openxmlformats.org/officeDocument/2006/relationships/hyperlink" Target="http://portal.mtc.gob.pe/alerta/Documentos_visor/fotos/M23.08.47.pdf" TargetMode="External"/><Relationship Id="rId227" Type="http://schemas.openxmlformats.org/officeDocument/2006/relationships/hyperlink" Target="http://portal.mtc.gob.pe/alerta/Documentos_visor/mapas/M23.07.175.pdf" TargetMode="External"/><Relationship Id="rId12" Type="http://schemas.openxmlformats.org/officeDocument/2006/relationships/hyperlink" Target="http://portal.mtc.gob.pe/alerta/Documentos_visor/fotos/M23.05.28.pdf" TargetMode="External"/><Relationship Id="rId33" Type="http://schemas.openxmlformats.org/officeDocument/2006/relationships/hyperlink" Target="http://portal.mtc.gob.pe/alerta/Documentos_visor/mapas/M23.04.172.pdf" TargetMode="External"/><Relationship Id="rId108" Type="http://schemas.openxmlformats.org/officeDocument/2006/relationships/hyperlink" Target="http://portal.mtc.gob.pe/alerta/Documentos_visor/mapas/M23.07.111.pdf" TargetMode="External"/><Relationship Id="rId129" Type="http://schemas.openxmlformats.org/officeDocument/2006/relationships/hyperlink" Target="http://portal.mtc.gob.pe/alerta/Documentos_visor/fotos/M23.07.76.pdf" TargetMode="External"/><Relationship Id="rId54" Type="http://schemas.openxmlformats.org/officeDocument/2006/relationships/hyperlink" Target="http://portal.mtc.gob.pe/alerta/Documentos_visor/mapas/M20.02.48.pdf" TargetMode="External"/><Relationship Id="rId75" Type="http://schemas.openxmlformats.org/officeDocument/2006/relationships/hyperlink" Target="http://portal.mtc.gob.pe/alerta/Documentos_visor/mapas/M23.07.10.pdf" TargetMode="External"/><Relationship Id="rId96" Type="http://schemas.openxmlformats.org/officeDocument/2006/relationships/hyperlink" Target="http://portal.mtc.gob.pe/alerta/Documentos_visor/mapas/M23.07.75.pdf" TargetMode="External"/><Relationship Id="rId140" Type="http://schemas.openxmlformats.org/officeDocument/2006/relationships/hyperlink" Target="http://portal.mtc.gob.pe/alerta/Documentos_visor/mapas/M23.07.148.pdf" TargetMode="External"/><Relationship Id="rId161" Type="http://schemas.openxmlformats.org/officeDocument/2006/relationships/hyperlink" Target="http://portal.mtc.gob.pe/alerta/Documentos_visor/fotos/M23.07.173.pdf" TargetMode="External"/><Relationship Id="rId182" Type="http://schemas.openxmlformats.org/officeDocument/2006/relationships/hyperlink" Target="http://portal.mtc.gob.pe/alerta/Documentos_visor/fotos/M23.08.21.pdf" TargetMode="External"/><Relationship Id="rId217" Type="http://schemas.openxmlformats.org/officeDocument/2006/relationships/hyperlink" Target="http://portal.mtc.gob.pe/alerta/Documentos_visor/mapas/M23.08.58.pdf" TargetMode="External"/><Relationship Id="rId6" Type="http://schemas.openxmlformats.org/officeDocument/2006/relationships/hyperlink" Target="http://portal.mtc.gob.pe/alerta/Documentos_visor/mapas/M23.03.303.pdf" TargetMode="External"/><Relationship Id="rId238" Type="http://schemas.openxmlformats.org/officeDocument/2006/relationships/hyperlink" Target="http://portal.mtc.gob.pe/alerta/Documentos_visor/fotos/M23.07.92.pdf" TargetMode="External"/><Relationship Id="rId23" Type="http://schemas.openxmlformats.org/officeDocument/2006/relationships/hyperlink" Target="http://portal.mtc.gob.pe/alerta/Documentos_visor/mapas/M23.06.57.pdf" TargetMode="External"/><Relationship Id="rId119" Type="http://schemas.openxmlformats.org/officeDocument/2006/relationships/hyperlink" Target="http://portal.mtc.gob.pe/alerta/Documentos_visor/fotos/M23.05.83.pdf" TargetMode="External"/><Relationship Id="rId44" Type="http://schemas.openxmlformats.org/officeDocument/2006/relationships/hyperlink" Target="http://portal.mtc.gob.pe/alerta/Documentos_visor/mapas/M21.02.48.pdf" TargetMode="External"/><Relationship Id="rId65" Type="http://schemas.openxmlformats.org/officeDocument/2006/relationships/hyperlink" Target="http://portal.mtc.gob.pe/alerta/Documentos_visor/fotos/M19.03.205.pdf" TargetMode="External"/><Relationship Id="rId86" Type="http://schemas.openxmlformats.org/officeDocument/2006/relationships/hyperlink" Target="http://portal.mtc.gob.pe/alerta/Documentos_visor/mapas/M23.07.63.pdf" TargetMode="External"/><Relationship Id="rId130" Type="http://schemas.openxmlformats.org/officeDocument/2006/relationships/hyperlink" Target="http://portal.mtc.gob.pe/alerta/Documentos_visor/fotos/M23.07.69.pdf" TargetMode="External"/><Relationship Id="rId151" Type="http://schemas.openxmlformats.org/officeDocument/2006/relationships/hyperlink" Target="http://portal.mtc.gob.pe/alerta/Documentos_visor/mapas/M23.07.171.pdf" TargetMode="External"/><Relationship Id="rId172" Type="http://schemas.openxmlformats.org/officeDocument/2006/relationships/hyperlink" Target="http://portal.mtc.gob.pe/alerta/Documentos_visor/mapas/M23.08.24.pdf" TargetMode="External"/><Relationship Id="rId193" Type="http://schemas.openxmlformats.org/officeDocument/2006/relationships/hyperlink" Target="http://portal.mtc.gob.pe/alerta/Documentos_visor/mapas/M23.08.40.pdf" TargetMode="External"/><Relationship Id="rId207" Type="http://schemas.openxmlformats.org/officeDocument/2006/relationships/hyperlink" Target="http://portal.mtc.gob.pe/alerta/Documentos_visor/mapas/M23.08.48.pdf" TargetMode="External"/><Relationship Id="rId228" Type="http://schemas.openxmlformats.org/officeDocument/2006/relationships/hyperlink" Target="http://portal.mtc.gob.pe/alerta/Documentos_visor/fotos/M23.07.175.pdf" TargetMode="External"/><Relationship Id="rId13" Type="http://schemas.openxmlformats.org/officeDocument/2006/relationships/hyperlink" Target="http://portal.mtc.gob.pe/alerta/Documentos_visor/fotos/M23.05.26.pdf" TargetMode="External"/><Relationship Id="rId109" Type="http://schemas.openxmlformats.org/officeDocument/2006/relationships/hyperlink" Target="http://portal.mtc.gob.pe/alerta/Documentos_visor/mapas/M23.07.120.pdf" TargetMode="External"/><Relationship Id="rId34" Type="http://schemas.openxmlformats.org/officeDocument/2006/relationships/hyperlink" Target="http://portal.mtc.gob.pe/alerta/Documentos_visor/mapas/M23.04.64.pdf" TargetMode="External"/><Relationship Id="rId55" Type="http://schemas.openxmlformats.org/officeDocument/2006/relationships/hyperlink" Target="http://portal.mtc.gob.pe/alerta/Documentos_visor/mapas/M23.03.328.pdf" TargetMode="External"/><Relationship Id="rId76" Type="http://schemas.openxmlformats.org/officeDocument/2006/relationships/hyperlink" Target="http://portal.mtc.gob.pe/alerta/Documentos_visor/mapas/M23.07.11.pdf" TargetMode="External"/><Relationship Id="rId97" Type="http://schemas.openxmlformats.org/officeDocument/2006/relationships/hyperlink" Target="http://portal.mtc.gob.pe/alerta/Documentos_visor/mapas/M23.07.76.pdf" TargetMode="External"/><Relationship Id="rId120" Type="http://schemas.openxmlformats.org/officeDocument/2006/relationships/hyperlink" Target="http://portal.mtc.gob.pe/alerta/Documentos_visor/fotos/M23.04.263.pdf" TargetMode="External"/><Relationship Id="rId141" Type="http://schemas.openxmlformats.org/officeDocument/2006/relationships/hyperlink" Target="http://portal.mtc.gob.pe/alerta/Documentos_visor/mapas/M23.07.149.pdf" TargetMode="External"/><Relationship Id="rId7" Type="http://schemas.openxmlformats.org/officeDocument/2006/relationships/hyperlink" Target="http://portal.mtc.gob.pe/alerta/Documentos_visor/fotos/M23.03.303.pdf" TargetMode="External"/><Relationship Id="rId162" Type="http://schemas.openxmlformats.org/officeDocument/2006/relationships/hyperlink" Target="http://portal.mtc.gob.pe/alerta/Documentos_visor/mapas/M23.08.06.pdf" TargetMode="External"/><Relationship Id="rId183" Type="http://schemas.openxmlformats.org/officeDocument/2006/relationships/hyperlink" Target="http://portal.mtc.gob.pe/alerta/Documentos_visor/fotos/M23.08.26.pdf" TargetMode="External"/><Relationship Id="rId218" Type="http://schemas.openxmlformats.org/officeDocument/2006/relationships/hyperlink" Target="http://portal.mtc.gob.pe/alerta/Documentos_visor/mapas/M23.08.59.pdf" TargetMode="External"/><Relationship Id="rId239" Type="http://schemas.openxmlformats.org/officeDocument/2006/relationships/hyperlink" Target="http://portal.mtc.gob.pe/alerta/Documentos_visor/mapas/M23.07.142.pdf" TargetMode="External"/><Relationship Id="rId24" Type="http://schemas.openxmlformats.org/officeDocument/2006/relationships/hyperlink" Target="http://portal.mtc.gob.pe/alerta/Documentos_visor/mapas/M23.06.81.pdf" TargetMode="External"/><Relationship Id="rId45" Type="http://schemas.openxmlformats.org/officeDocument/2006/relationships/hyperlink" Target="http://portal.mtc.gob.pe/alerta/Documentos_visor/fotos/M21.06.69.pdf" TargetMode="External"/><Relationship Id="rId66" Type="http://schemas.openxmlformats.org/officeDocument/2006/relationships/hyperlink" Target="http://portal.mtc.gob.pe/alerta/Documentos_visor/mapas/M22.03.167.pdf" TargetMode="External"/><Relationship Id="rId87" Type="http://schemas.openxmlformats.org/officeDocument/2006/relationships/hyperlink" Target="http://portal.mtc.gob.pe/alerta/Documentos_visor/fotos/M23.07.63.pdf" TargetMode="External"/><Relationship Id="rId110" Type="http://schemas.openxmlformats.org/officeDocument/2006/relationships/hyperlink" Target="http://portal.mtc.gob.pe/alerta/Documentos_visor/mapas/M23.07.121.pdf" TargetMode="External"/><Relationship Id="rId131" Type="http://schemas.openxmlformats.org/officeDocument/2006/relationships/hyperlink" Target="http://portal.mtc.gob.pe/alerta/Documentos_visor/fotos/M23.07.70.pdf" TargetMode="External"/><Relationship Id="rId152" Type="http://schemas.openxmlformats.org/officeDocument/2006/relationships/hyperlink" Target="http://portal.mtc.gob.pe/alerta/Documentos_visor/fotos/M23.07.171.pdf" TargetMode="External"/><Relationship Id="rId173" Type="http://schemas.openxmlformats.org/officeDocument/2006/relationships/hyperlink" Target="http://portal.mtc.gob.pe/alerta/Documentos_visor/mapas/M23.08.25.pdf" TargetMode="External"/><Relationship Id="rId194" Type="http://schemas.openxmlformats.org/officeDocument/2006/relationships/hyperlink" Target="http://portal.mtc.gob.pe/alerta/Documentos_visor/fotos/M23.08.35.pdf" TargetMode="External"/><Relationship Id="rId208" Type="http://schemas.openxmlformats.org/officeDocument/2006/relationships/hyperlink" Target="http://portal.mtc.gob.pe/alerta/Documentos_visor/fotos/M23.08.41.pdf" TargetMode="External"/><Relationship Id="rId229" Type="http://schemas.openxmlformats.org/officeDocument/2006/relationships/hyperlink" Target="http://portal.mtc.gob.pe/alerta/Documentos_visor/fotos/M23.08.58.pdf" TargetMode="External"/><Relationship Id="rId240" Type="http://schemas.openxmlformats.org/officeDocument/2006/relationships/hyperlink" Target="http://portal.mtc.gob.pe/alerta/Documentos_visor/fotos/M23.07.142.pdf" TargetMode="External"/><Relationship Id="rId14" Type="http://schemas.openxmlformats.org/officeDocument/2006/relationships/hyperlink" Target="http://portal.mtc.gob.pe/alerta/Documentos_visor/mapas/M23.05.88.pdf" TargetMode="External"/><Relationship Id="rId35" Type="http://schemas.openxmlformats.org/officeDocument/2006/relationships/hyperlink" Target="http://portal.mtc.gob.pe/alerta/Documentos_visor/fotos/M23.03.229.pdf" TargetMode="External"/><Relationship Id="rId56" Type="http://schemas.openxmlformats.org/officeDocument/2006/relationships/hyperlink" Target="http://portal.mtc.gob.pe/alerta/Documentos_visor/fotos/M23.03.328.pdf" TargetMode="External"/><Relationship Id="rId77" Type="http://schemas.openxmlformats.org/officeDocument/2006/relationships/hyperlink" Target="http://portal.mtc.gob.pe/alerta/Documentos_visor/fotos/M23.07.10.pdf" TargetMode="External"/><Relationship Id="rId100" Type="http://schemas.openxmlformats.org/officeDocument/2006/relationships/hyperlink" Target="http://portal.mtc.gob.pe/alerta/Documentos_visor/fotos/M23.07.84.pdf" TargetMode="External"/><Relationship Id="rId8" Type="http://schemas.openxmlformats.org/officeDocument/2006/relationships/hyperlink" Target="http://portal.mtc.gob.pe/alerta/Documentos_visor/fotos/M23.03.236.pdf" TargetMode="External"/><Relationship Id="rId98" Type="http://schemas.openxmlformats.org/officeDocument/2006/relationships/hyperlink" Target="http://portal.mtc.gob.pe/alerta/Documentos_visor/mapas/M23.07.77.pdf" TargetMode="External"/><Relationship Id="rId121" Type="http://schemas.openxmlformats.org/officeDocument/2006/relationships/hyperlink" Target="http://portal.mtc.gob.pe/alerta/Documentos_visor/fotos/M23.07.91.pdf" TargetMode="External"/><Relationship Id="rId142" Type="http://schemas.openxmlformats.org/officeDocument/2006/relationships/hyperlink" Target="http://portal.mtc.gob.pe/alerta/Documentos_visor/fotos/M23.07.139.pdf" TargetMode="External"/><Relationship Id="rId163" Type="http://schemas.openxmlformats.org/officeDocument/2006/relationships/hyperlink" Target="http://portal.mtc.gob.pe/alerta/Documentos_visor/mapas/M23.08.07.pdf" TargetMode="External"/><Relationship Id="rId184" Type="http://schemas.openxmlformats.org/officeDocument/2006/relationships/hyperlink" Target="http://portal.mtc.gob.pe/alerta/Documentos_visor/fotos/M23.08.25.pdf" TargetMode="External"/><Relationship Id="rId219" Type="http://schemas.openxmlformats.org/officeDocument/2006/relationships/hyperlink" Target="http://portal.mtc.gob.pe/alerta/Documentos_visor/fotos/M23.08.59.pdf" TargetMode="External"/><Relationship Id="rId230" Type="http://schemas.openxmlformats.org/officeDocument/2006/relationships/hyperlink" Target="http://portal.mtc.gob.pe/alerta/Documentos_visor/fotos/M23.08.57.pdf" TargetMode="External"/><Relationship Id="rId25" Type="http://schemas.openxmlformats.org/officeDocument/2006/relationships/hyperlink" Target="http://portal.mtc.gob.pe/alerta/Documentos_visor/mapas/M23.06.88.pdf" TargetMode="External"/><Relationship Id="rId46" Type="http://schemas.openxmlformats.org/officeDocument/2006/relationships/hyperlink" Target="http://portal.mtc.gob.pe/alerta/Documentos_visor/fotos/M23.01.01.pdf" TargetMode="External"/><Relationship Id="rId67" Type="http://schemas.openxmlformats.org/officeDocument/2006/relationships/hyperlink" Target="http://portal.mtc.gob.pe/alerta/Documentos_visor/mapas/M23.04.263.pdf" TargetMode="External"/><Relationship Id="rId88" Type="http://schemas.openxmlformats.org/officeDocument/2006/relationships/hyperlink" Target="http://portal.mtc.gob.pe/alerta/Documentos_visor/mapas/M23.07.67.pdf" TargetMode="External"/><Relationship Id="rId111" Type="http://schemas.openxmlformats.org/officeDocument/2006/relationships/hyperlink" Target="http://portal.mtc.gob.pe/alerta/Documentos_visor/fotos/M23.07.111.pdf" TargetMode="External"/><Relationship Id="rId132" Type="http://schemas.openxmlformats.org/officeDocument/2006/relationships/hyperlink" Target="http://portal.mtc.gob.pe/alerta/Documentos_visor/fotos/M23.07.110.pdf" TargetMode="External"/><Relationship Id="rId153" Type="http://schemas.openxmlformats.org/officeDocument/2006/relationships/hyperlink" Target="http://portal.mtc.gob.pe/alerta/Documentos_visor/mapas/M23.07.172.pdf" TargetMode="External"/><Relationship Id="rId174" Type="http://schemas.openxmlformats.org/officeDocument/2006/relationships/hyperlink" Target="http://portal.mtc.gob.pe/alerta/Documentos_visor/mapas/M23.08.26.pdf" TargetMode="External"/><Relationship Id="rId195" Type="http://schemas.openxmlformats.org/officeDocument/2006/relationships/hyperlink" Target="http://portal.mtc.gob.pe/alerta/Documentos_visor/fotos/M23.08.27.pdf" TargetMode="External"/><Relationship Id="rId209" Type="http://schemas.openxmlformats.org/officeDocument/2006/relationships/hyperlink" Target="http://portal.mtc.gob.pe/alerta/Documentos_visor/fotos/M23.08.40.pdf" TargetMode="External"/><Relationship Id="rId220" Type="http://schemas.openxmlformats.org/officeDocument/2006/relationships/hyperlink" Target="http://portal.mtc.gob.pe/alerta/Documentos_visor/mapas/M23.08.60.pdf" TargetMode="External"/><Relationship Id="rId241" Type="http://schemas.openxmlformats.org/officeDocument/2006/relationships/hyperlink" Target="http://portal.mtc.gob.pe/alerta/Documentos_visor/mapas/M23.08.68.pdf" TargetMode="External"/><Relationship Id="rId15" Type="http://schemas.openxmlformats.org/officeDocument/2006/relationships/hyperlink" Target="http://portal.mtc.gob.pe/alerta/Documentos_visor/mapas/M23.05.106.pdf" TargetMode="External"/><Relationship Id="rId36" Type="http://schemas.openxmlformats.org/officeDocument/2006/relationships/hyperlink" Target="http://portal.mtc.gob.pe/alerta/Documentos_visor/fotos/M23.03.198.pdf" TargetMode="External"/><Relationship Id="rId57" Type="http://schemas.openxmlformats.org/officeDocument/2006/relationships/hyperlink" Target="http://portal.mtc.gob.pe/alerta/Documentos_visor/mapas/M23.04.27.pdf" TargetMode="External"/><Relationship Id="rId106" Type="http://schemas.openxmlformats.org/officeDocument/2006/relationships/hyperlink" Target="http://portal.mtc.gob.pe/alerta/Documentos_visor/mapas/M23.07.93.pdf" TargetMode="External"/><Relationship Id="rId127" Type="http://schemas.openxmlformats.org/officeDocument/2006/relationships/hyperlink" Target="http://portal.mtc.gob.pe/alerta/Documentos_visor/fotos/M23.07.68.pdf" TargetMode="External"/><Relationship Id="rId10" Type="http://schemas.openxmlformats.org/officeDocument/2006/relationships/hyperlink" Target="http://portal.mtc.gob.pe/alerta/Documentos_visor/fotos/M23.05.48.pdf" TargetMode="External"/><Relationship Id="rId31" Type="http://schemas.openxmlformats.org/officeDocument/2006/relationships/hyperlink" Target="http://portal.mtc.gob.pe/alerta/Documentos_visor/mapas/M23.03.398.pdf" TargetMode="External"/><Relationship Id="rId52" Type="http://schemas.openxmlformats.org/officeDocument/2006/relationships/hyperlink" Target="http://portal.mtc.gob.pe/alerta/Documentos_visor/mapas/M19.03.194.pdf" TargetMode="External"/><Relationship Id="rId73" Type="http://schemas.openxmlformats.org/officeDocument/2006/relationships/hyperlink" Target="http://portal.mtc.gob.pe/alerta/Documentos_visor/mapas/M23.06.59.pdf" TargetMode="External"/><Relationship Id="rId78" Type="http://schemas.openxmlformats.org/officeDocument/2006/relationships/hyperlink" Target="http://portal.mtc.gob.pe/alerta/Documentos_visor/fotos/M23.07.11.pdf" TargetMode="External"/><Relationship Id="rId94" Type="http://schemas.openxmlformats.org/officeDocument/2006/relationships/hyperlink" Target="http://portal.mtc.gob.pe/alerta/Documentos_visor/mapas/M23.07.73.pdf" TargetMode="External"/><Relationship Id="rId99" Type="http://schemas.openxmlformats.org/officeDocument/2006/relationships/hyperlink" Target="http://portal.mtc.gob.pe/alerta/Documentos_visor/mapas/M23.07.84.pdf" TargetMode="External"/><Relationship Id="rId101" Type="http://schemas.openxmlformats.org/officeDocument/2006/relationships/hyperlink" Target="http://portal.mtc.gob.pe/alerta/Documentos_visor/mapas/M23.07.86.pdf" TargetMode="External"/><Relationship Id="rId122" Type="http://schemas.openxmlformats.org/officeDocument/2006/relationships/hyperlink" Target="http://portal.mtc.gob.pe/alerta/Documentos_visor/fotos/M23.07.93.pdf" TargetMode="External"/><Relationship Id="rId143" Type="http://schemas.openxmlformats.org/officeDocument/2006/relationships/hyperlink" Target="http://portal.mtc.gob.pe/alerta/Documentos_visor/mapas/M23.07.151.pdf" TargetMode="External"/><Relationship Id="rId148" Type="http://schemas.openxmlformats.org/officeDocument/2006/relationships/hyperlink" Target="http://portal.mtc.gob.pe/alerta/Documentos_visor/fotos/M23.07.147.pdf" TargetMode="External"/><Relationship Id="rId164" Type="http://schemas.openxmlformats.org/officeDocument/2006/relationships/hyperlink" Target="http://portal.mtc.gob.pe/alerta/Documentos_visor/mapas/M23.08.10.pdf" TargetMode="External"/><Relationship Id="rId169" Type="http://schemas.openxmlformats.org/officeDocument/2006/relationships/hyperlink" Target="http://portal.mtc.gob.pe/alerta/Documentos_visor/mapas/M23.06.99.pdf" TargetMode="External"/><Relationship Id="rId185" Type="http://schemas.openxmlformats.org/officeDocument/2006/relationships/hyperlink" Target="http://portal.mtc.gob.pe/alerta/Documentos_visor/fotos/M23.08.15.pdf" TargetMode="External"/><Relationship Id="rId4" Type="http://schemas.openxmlformats.org/officeDocument/2006/relationships/hyperlink" Target="http://portal.mtc.gob.pe/alerta/Documentos_visor/mapas/M23.05.26.pdf" TargetMode="External"/><Relationship Id="rId9" Type="http://schemas.openxmlformats.org/officeDocument/2006/relationships/hyperlink" Target="http://portal.mtc.gob.pe/alerta/Documentos_visor/mapas/M23.05.48.pdf" TargetMode="External"/><Relationship Id="rId180" Type="http://schemas.openxmlformats.org/officeDocument/2006/relationships/hyperlink" Target="http://portal.mtc.gob.pe/alerta/Documentos_visor/fotos/M23.08.31.pdf" TargetMode="External"/><Relationship Id="rId210" Type="http://schemas.openxmlformats.org/officeDocument/2006/relationships/hyperlink" Target="http://portal.mtc.gob.pe/alerta/Documentos_visor/fotos/M23.08.34.pdf" TargetMode="External"/><Relationship Id="rId215" Type="http://schemas.openxmlformats.org/officeDocument/2006/relationships/hyperlink" Target="http://portal.mtc.gob.pe/alerta/Documentos_visor/mapas/M23.08.55.pdf" TargetMode="External"/><Relationship Id="rId236" Type="http://schemas.openxmlformats.org/officeDocument/2006/relationships/hyperlink" Target="http://portal.mtc.gob.pe/alerta/Documentos_visor/fotos/M23.08.67.pdf" TargetMode="External"/><Relationship Id="rId26" Type="http://schemas.openxmlformats.org/officeDocument/2006/relationships/hyperlink" Target="http://portal.mtc.gob.pe/alerta/Documentos_visor/fotos/M23.06.81.pdf" TargetMode="External"/><Relationship Id="rId231" Type="http://schemas.openxmlformats.org/officeDocument/2006/relationships/hyperlink" Target="http://portal.mtc.gob.pe/alerta/Documentos_visor/fotos/M23.08.54.pdf" TargetMode="External"/><Relationship Id="rId47" Type="http://schemas.openxmlformats.org/officeDocument/2006/relationships/hyperlink" Target="http://portal.mtc.gob.pe/alerta/Documentos_visor/mapas/M23.01.01.pdf" TargetMode="External"/><Relationship Id="rId68" Type="http://schemas.openxmlformats.org/officeDocument/2006/relationships/hyperlink" Target="http://portal.mtc.gob.pe/alerta/Documentos_visor/mapas/M23.03.403.pdf" TargetMode="External"/><Relationship Id="rId89" Type="http://schemas.openxmlformats.org/officeDocument/2006/relationships/hyperlink" Target="http://portal.mtc.gob.pe/alerta/Documentos_visor/mapas/M23.07.68.pdf" TargetMode="External"/><Relationship Id="rId112" Type="http://schemas.openxmlformats.org/officeDocument/2006/relationships/hyperlink" Target="http://portal.mtc.gob.pe/alerta/Documentos_visor/fotos/M23.07.99.pdf" TargetMode="External"/><Relationship Id="rId133" Type="http://schemas.openxmlformats.org/officeDocument/2006/relationships/hyperlink" Target="http://portal.mtc.gob.pe/alerta/Documentos_visor/fotos/M23.07.74.pdf" TargetMode="External"/><Relationship Id="rId154" Type="http://schemas.openxmlformats.org/officeDocument/2006/relationships/hyperlink" Target="http://portal.mtc.gob.pe/alerta/Documentos_visor/fotos/M23.07.172.pdf" TargetMode="External"/><Relationship Id="rId175" Type="http://schemas.openxmlformats.org/officeDocument/2006/relationships/hyperlink" Target="http://portal.mtc.gob.pe/alerta/Documentos_visor/mapas/M23.08.27.pdf" TargetMode="External"/><Relationship Id="rId196" Type="http://schemas.openxmlformats.org/officeDocument/2006/relationships/hyperlink" Target="http://portal.mtc.gob.pe/alerta/Documentos_visor/fotos/M23.08.24.pdf" TargetMode="External"/><Relationship Id="rId200" Type="http://schemas.openxmlformats.org/officeDocument/2006/relationships/hyperlink" Target="http://portal.mtc.gob.pe/alerta/Documentos_visor/mapas/M23.08.44.pdf" TargetMode="External"/><Relationship Id="rId16" Type="http://schemas.openxmlformats.org/officeDocument/2006/relationships/hyperlink" Target="http://portal.mtc.gob.pe/alerta/Documentos_visor/fotos/M23.05.88.pdf" TargetMode="External"/><Relationship Id="rId221" Type="http://schemas.openxmlformats.org/officeDocument/2006/relationships/hyperlink" Target="http://portal.mtc.gob.pe/alerta/Documentos_visor/fotos/M23.08.60.pdf" TargetMode="External"/><Relationship Id="rId242" Type="http://schemas.openxmlformats.org/officeDocument/2006/relationships/printerSettings" Target="../printerSettings/printerSettings3.bin"/><Relationship Id="rId37" Type="http://schemas.openxmlformats.org/officeDocument/2006/relationships/hyperlink" Target="http://portal.mtc.gob.pe/alerta/Documentos_visor/fotos/M23.04.71.pdf" TargetMode="External"/><Relationship Id="rId58" Type="http://schemas.openxmlformats.org/officeDocument/2006/relationships/hyperlink" Target="http://portal.mtc.gob.pe/alerta/Documentos_visor/fotos/M23.04.27.pdf" TargetMode="External"/><Relationship Id="rId79" Type="http://schemas.openxmlformats.org/officeDocument/2006/relationships/hyperlink" Target="http://portal.mtc.gob.pe/alerta/Documentos_visor/mapas/M23.03.404.pdf" TargetMode="External"/><Relationship Id="rId102" Type="http://schemas.openxmlformats.org/officeDocument/2006/relationships/hyperlink" Target="http://portal.mtc.gob.pe/alerta/Documentos_visor/mapas/M23.07.87.pdf" TargetMode="External"/><Relationship Id="rId123" Type="http://schemas.openxmlformats.org/officeDocument/2006/relationships/hyperlink" Target="http://portal.mtc.gob.pe/alerta/Documentos_visor/fotos/M23.07.77.pdf" TargetMode="External"/><Relationship Id="rId144" Type="http://schemas.openxmlformats.org/officeDocument/2006/relationships/hyperlink" Target="http://portal.mtc.gob.pe/alerta/Documentos_visor/mapas/M23.07.169.pdf" TargetMode="External"/><Relationship Id="rId90" Type="http://schemas.openxmlformats.org/officeDocument/2006/relationships/hyperlink" Target="http://portal.mtc.gob.pe/alerta/Documentos_visor/mapas/M23.07.71.pdf" TargetMode="External"/><Relationship Id="rId165" Type="http://schemas.openxmlformats.org/officeDocument/2006/relationships/hyperlink" Target="http://portal.mtc.gob.pe/alerta/Documentos_visor/fotos/M23.08.07.pdf" TargetMode="External"/><Relationship Id="rId186" Type="http://schemas.openxmlformats.org/officeDocument/2006/relationships/hyperlink" Target="http://portal.mtc.gob.pe/alerta/Documentos_visor/mapas/M23.08.33.pdf" TargetMode="External"/><Relationship Id="rId211" Type="http://schemas.openxmlformats.org/officeDocument/2006/relationships/hyperlink" Target="http://portal.mtc.gob.pe/alerta/Documentos_visor/fotos/M23.08.43.pdf" TargetMode="External"/><Relationship Id="rId232" Type="http://schemas.openxmlformats.org/officeDocument/2006/relationships/hyperlink" Target="http://portal.mtc.gob.pe/alerta/Documentos_visor/fotos/M23.08.51.pdf" TargetMode="External"/><Relationship Id="rId27" Type="http://schemas.openxmlformats.org/officeDocument/2006/relationships/hyperlink" Target="http://portal.mtc.gob.pe/alerta/Documentos_visor/fotos/M23.06.88.pdf" TargetMode="External"/><Relationship Id="rId48" Type="http://schemas.openxmlformats.org/officeDocument/2006/relationships/hyperlink" Target="http://portal.mtc.gob.pe/alerta/Documentos_visor/mapas/M23.03.229.pdf" TargetMode="External"/><Relationship Id="rId69" Type="http://schemas.openxmlformats.org/officeDocument/2006/relationships/hyperlink" Target="http://portal.mtc.gob.pe/alerta/Documentos_visor/fotos/M23.06.114.pdf" TargetMode="External"/><Relationship Id="rId113" Type="http://schemas.openxmlformats.org/officeDocument/2006/relationships/hyperlink" Target="http://portal.mtc.gob.pe/alerta/Documentos_visor/fotos/M23.07.98.pdf" TargetMode="External"/><Relationship Id="rId134" Type="http://schemas.openxmlformats.org/officeDocument/2006/relationships/hyperlink" Target="http://portal.mtc.gob.pe/alerta/Documentos_visor/fotos/M23.07.62.pdf" TargetMode="External"/><Relationship Id="rId80" Type="http://schemas.openxmlformats.org/officeDocument/2006/relationships/hyperlink" Target="http://portal.mtc.gob.pe/alerta/Documentos_visor/mapas/M23.07.45.pdf" TargetMode="External"/><Relationship Id="rId155" Type="http://schemas.openxmlformats.org/officeDocument/2006/relationships/hyperlink" Target="http://portal.mtc.gob.pe/alerta/Documentos_visor/mapas/M23.07.173.pdf" TargetMode="External"/><Relationship Id="rId176" Type="http://schemas.openxmlformats.org/officeDocument/2006/relationships/hyperlink" Target="http://portal.mtc.gob.pe/alerta/Documentos_visor/mapas/M23.05.30.pdf" TargetMode="External"/><Relationship Id="rId197" Type="http://schemas.openxmlformats.org/officeDocument/2006/relationships/hyperlink" Target="http://portal.mtc.gob.pe/alerta/Documentos_visor/mapas/M23.08.43.pdf" TargetMode="External"/><Relationship Id="rId201" Type="http://schemas.openxmlformats.org/officeDocument/2006/relationships/hyperlink" Target="http://portal.mtc.gob.pe/alerta/Documentos_visor/fotos/M23.08.44.pdf" TargetMode="External"/><Relationship Id="rId222" Type="http://schemas.openxmlformats.org/officeDocument/2006/relationships/hyperlink" Target="http://portal.mtc.gob.pe/alerta/Documentos_visor/fotos/M23.08.55.pdf" TargetMode="External"/><Relationship Id="rId243" Type="http://schemas.openxmlformats.org/officeDocument/2006/relationships/drawing" Target="../drawings/drawing3.xml"/><Relationship Id="rId17" Type="http://schemas.openxmlformats.org/officeDocument/2006/relationships/hyperlink" Target="http://portal.mtc.gob.pe/alerta/Documentos_visor/mapas/M23.05.125.pdf" TargetMode="External"/><Relationship Id="rId38" Type="http://schemas.openxmlformats.org/officeDocument/2006/relationships/hyperlink" Target="http://portal.mtc.gob.pe/alerta/Documentos_visor/mapas/M19.03.95.pdf" TargetMode="External"/><Relationship Id="rId59" Type="http://schemas.openxmlformats.org/officeDocument/2006/relationships/hyperlink" Target="http://portal.mtc.gob.pe/alerta/Documentos_visor/fotos/M23.04.255.pdf" TargetMode="External"/><Relationship Id="rId103" Type="http://schemas.openxmlformats.org/officeDocument/2006/relationships/hyperlink" Target="http://portal.mtc.gob.pe/alerta/Documentos_visor/mapas/M23.07.90.pdf" TargetMode="External"/><Relationship Id="rId124" Type="http://schemas.openxmlformats.org/officeDocument/2006/relationships/hyperlink" Target="http://portal.mtc.gob.pe/alerta/Documentos_visor/fotos/M23.07.75.pdf" TargetMode="External"/><Relationship Id="rId70" Type="http://schemas.openxmlformats.org/officeDocument/2006/relationships/hyperlink" Target="http://portal.mtc.gob.pe/alerta/Documentos_visor/mapas/M23.06.114.pdf" TargetMode="External"/><Relationship Id="rId91" Type="http://schemas.openxmlformats.org/officeDocument/2006/relationships/hyperlink" Target="http://portal.mtc.gob.pe/alerta/Documentos_visor/mapas/M23.07.70.pdf" TargetMode="External"/><Relationship Id="rId145" Type="http://schemas.openxmlformats.org/officeDocument/2006/relationships/hyperlink" Target="http://portal.mtc.gob.pe/alerta/Documentos_visor/fotos/M23.07.169.pdf" TargetMode="External"/><Relationship Id="rId166" Type="http://schemas.openxmlformats.org/officeDocument/2006/relationships/hyperlink" Target="http://portal.mtc.gob.pe/alerta/Documentos_visor/fotos/M23.08.10.pdf" TargetMode="External"/><Relationship Id="rId187" Type="http://schemas.openxmlformats.org/officeDocument/2006/relationships/hyperlink" Target="http://portal.mtc.gob.pe/alerta/Documentos_visor/fotos/M23.08.33.pdf" TargetMode="External"/><Relationship Id="rId1" Type="http://schemas.openxmlformats.org/officeDocument/2006/relationships/hyperlink" Target="file:///\\mtc-Webserver\alerta$\Documentos_Visor\Mapas\M22.05.115.pdf" TargetMode="External"/><Relationship Id="rId212" Type="http://schemas.openxmlformats.org/officeDocument/2006/relationships/hyperlink" Target="http://portal.mtc.gob.pe/alerta/Documentos_visor/mapas/M23.08.51.pdf" TargetMode="External"/><Relationship Id="rId233" Type="http://schemas.openxmlformats.org/officeDocument/2006/relationships/hyperlink" Target="http://portal.mtc.gob.pe/alerta/Documentos_visor/mapas/M23.08.65.pdf" TargetMode="External"/><Relationship Id="rId28" Type="http://schemas.openxmlformats.org/officeDocument/2006/relationships/hyperlink" Target="http://portal.mtc.gob.pe/alerta/Documentos_visor/mapas/M23.04.255.pdf" TargetMode="External"/><Relationship Id="rId49" Type="http://schemas.openxmlformats.org/officeDocument/2006/relationships/hyperlink" Target="http://portal.mtc.gob.pe/alerta/Documentos_visor/fotos/M20.02.194.pdf" TargetMode="External"/><Relationship Id="rId114" Type="http://schemas.openxmlformats.org/officeDocument/2006/relationships/hyperlink" Target="http://portal.mtc.gob.pe/alerta/Documentos_visor/fotos/M23.07.121.pdf" TargetMode="External"/><Relationship Id="rId60" Type="http://schemas.openxmlformats.org/officeDocument/2006/relationships/hyperlink" Target="http://portal.mtc.gob.pe/alerta/Documentos_visor/fotos/M23.04.70.pdf" TargetMode="External"/><Relationship Id="rId81" Type="http://schemas.openxmlformats.org/officeDocument/2006/relationships/hyperlink" Target="http://portal.mtc.gob.pe/alerta/Documentos_visor/mapas/M23.07.54.pdf" TargetMode="External"/><Relationship Id="rId135" Type="http://schemas.openxmlformats.org/officeDocument/2006/relationships/hyperlink" Target="http://portal.mtc.gob.pe/alerta/Documentos_visor/fotos/M23.03.404.pdf" TargetMode="External"/><Relationship Id="rId156" Type="http://schemas.openxmlformats.org/officeDocument/2006/relationships/hyperlink" Target="http://portal.mtc.gob.pe/alerta/Documentos_visor/fotos/M23.07.151.pdf" TargetMode="External"/><Relationship Id="rId177" Type="http://schemas.openxmlformats.org/officeDocument/2006/relationships/hyperlink" Target="http://portal.mtc.gob.pe/alerta/Documentos_visor/mapas/M23.08.31.pdf" TargetMode="External"/><Relationship Id="rId198" Type="http://schemas.openxmlformats.org/officeDocument/2006/relationships/hyperlink" Target="http://portal.mtc.gob.pe/alerta/Documentos_visor/mapas/M23.05.33.pdf" TargetMode="External"/><Relationship Id="rId202" Type="http://schemas.openxmlformats.org/officeDocument/2006/relationships/hyperlink" Target="http://portal.mtc.gob.pe/alerta/Documentos_visor/mapas/M23.08.45.pdf" TargetMode="External"/><Relationship Id="rId223" Type="http://schemas.openxmlformats.org/officeDocument/2006/relationships/hyperlink" Target="http://portal.mtc.gob.pe/alerta/Documentos_visor/mapas/M23.08.61.pdf" TargetMode="External"/><Relationship Id="rId244" Type="http://schemas.openxmlformats.org/officeDocument/2006/relationships/table" Target="../tables/table4.xml"/><Relationship Id="rId18" Type="http://schemas.openxmlformats.org/officeDocument/2006/relationships/hyperlink" Target="http://portal.mtc.gob.pe/alerta/Documentos_visor/fotos/M23.05.125.pdf" TargetMode="External"/><Relationship Id="rId39" Type="http://schemas.openxmlformats.org/officeDocument/2006/relationships/hyperlink" Target="http://portal.mtc.gob.pe/alerta/Documentos_visor/mapas/M23.04.71.pdf" TargetMode="External"/><Relationship Id="rId50" Type="http://schemas.openxmlformats.org/officeDocument/2006/relationships/hyperlink" Target="http://portal.mtc.gob.pe/alerta/Documentos_visor/fotos/M21.02.48.pdf" TargetMode="External"/><Relationship Id="rId104" Type="http://schemas.openxmlformats.org/officeDocument/2006/relationships/hyperlink" Target="http://portal.mtc.gob.pe/alerta/Documentos_visor/mapas/M23.07.91.pdf" TargetMode="External"/><Relationship Id="rId125" Type="http://schemas.openxmlformats.org/officeDocument/2006/relationships/hyperlink" Target="http://portal.mtc.gob.pe/alerta/Documentos_visor/fotos/M23.07.71.pdf" TargetMode="External"/><Relationship Id="rId146" Type="http://schemas.openxmlformats.org/officeDocument/2006/relationships/hyperlink" Target="http://portal.mtc.gob.pe/alerta/Documentos_visor/fotos/M23.07.149.pdf" TargetMode="External"/><Relationship Id="rId167" Type="http://schemas.openxmlformats.org/officeDocument/2006/relationships/hyperlink" Target="http://portal.mtc.gob.pe/alerta/Documentos_visor/fotos/M23.08.06.pdf" TargetMode="External"/><Relationship Id="rId188" Type="http://schemas.openxmlformats.org/officeDocument/2006/relationships/hyperlink" Target="http://portal.mtc.gob.pe/alerta/Documentos_visor/fotos/M23.08.18.pdf" TargetMode="External"/><Relationship Id="rId71" Type="http://schemas.openxmlformats.org/officeDocument/2006/relationships/hyperlink" Target="http://portal.mtc.gob.pe/alerta/Documentos_visor/mapas/M23.06.123.pdf" TargetMode="External"/><Relationship Id="rId92" Type="http://schemas.openxmlformats.org/officeDocument/2006/relationships/hyperlink" Target="http://portal.mtc.gob.pe/alerta/Documentos_visor/mapas/M23.07.71.pdf" TargetMode="External"/><Relationship Id="rId213" Type="http://schemas.openxmlformats.org/officeDocument/2006/relationships/hyperlink" Target="http://portal.mtc.gob.pe/alerta/Documentos_visor/mapas/M23.08.53.pdf" TargetMode="External"/><Relationship Id="rId234" Type="http://schemas.openxmlformats.org/officeDocument/2006/relationships/hyperlink" Target="http://portal.mtc.gob.pe/alerta/Documentos_visor/mapas/M23.08.66.pdf" TargetMode="External"/><Relationship Id="rId2" Type="http://schemas.openxmlformats.org/officeDocument/2006/relationships/hyperlink" Target="http://portal.mtc.gob.pe/alerta/Documentos_visor/mapas/M23.05.29.pdf" TargetMode="External"/><Relationship Id="rId29" Type="http://schemas.openxmlformats.org/officeDocument/2006/relationships/hyperlink" Target="http://portal.mtc.gob.pe/alerta/Documentos_visor/mapas/M23.04.33.pdf" TargetMode="External"/><Relationship Id="rId40" Type="http://schemas.openxmlformats.org/officeDocument/2006/relationships/hyperlink" Target="http://portal.mtc.gob.pe/alerta/Documentos_visor/mapas/M23.04.70.pdf" TargetMode="External"/><Relationship Id="rId115" Type="http://schemas.openxmlformats.org/officeDocument/2006/relationships/hyperlink" Target="http://portal.mtc.gob.pe/alerta/Documentos_visor/fotos/M23.07.120.pdf" TargetMode="External"/><Relationship Id="rId136" Type="http://schemas.openxmlformats.org/officeDocument/2006/relationships/hyperlink" Target="http://portal.mtc.gob.pe/alerta/Documentos_visor/mapas/M23.07.139.pdf" TargetMode="External"/><Relationship Id="rId157" Type="http://schemas.openxmlformats.org/officeDocument/2006/relationships/hyperlink" Target="http://portal.mtc.gob.pe/alerta/Documentos_visor/mapas/M23.07.176.pdf" TargetMode="External"/><Relationship Id="rId178" Type="http://schemas.openxmlformats.org/officeDocument/2006/relationships/hyperlink" Target="http://portal.mtc.gob.pe/alerta/Documentos_visor/mapas/M23.08.21.pdf" TargetMode="External"/><Relationship Id="rId61" Type="http://schemas.openxmlformats.org/officeDocument/2006/relationships/hyperlink" Target="http://portal.mtc.gob.pe/alerta/Documentos_visor/fotos/M23.02.204.pdf" TargetMode="External"/><Relationship Id="rId82" Type="http://schemas.openxmlformats.org/officeDocument/2006/relationships/hyperlink" Target="http://portal.mtc.gob.pe/alerta/Documentos_visor/fotos/M23.07.54.pdf" TargetMode="External"/><Relationship Id="rId199" Type="http://schemas.openxmlformats.org/officeDocument/2006/relationships/hyperlink" Target="http://portal.mtc.gob.pe/alerta/Documentos_visor/fotos/M23.05.33.pdf" TargetMode="External"/><Relationship Id="rId203" Type="http://schemas.openxmlformats.org/officeDocument/2006/relationships/hyperlink" Target="http://portal.mtc.gob.pe/alerta/Documentos_visor/mapas/M23.08.46.pdf" TargetMode="External"/><Relationship Id="rId19" Type="http://schemas.openxmlformats.org/officeDocument/2006/relationships/hyperlink" Target="http://portal.mtc.gob.pe/alerta/Documentos_visor/fotos/M23.05.106.pdf" TargetMode="External"/><Relationship Id="rId224" Type="http://schemas.openxmlformats.org/officeDocument/2006/relationships/hyperlink" Target="http://portal.mtc.gob.pe/alerta/Documentos_visor/mapas/M23.08.62.pdf" TargetMode="External"/><Relationship Id="rId30" Type="http://schemas.openxmlformats.org/officeDocument/2006/relationships/hyperlink" Target="http://portal.mtc.gob.pe/alerta/Documentos_visor/mapas/M23.03.399.pdf" TargetMode="External"/><Relationship Id="rId105" Type="http://schemas.openxmlformats.org/officeDocument/2006/relationships/hyperlink" Target="http://portal.mtc.gob.pe/alerta/Documentos_visor/mapas/M23.07.93.pdf" TargetMode="External"/><Relationship Id="rId126" Type="http://schemas.openxmlformats.org/officeDocument/2006/relationships/hyperlink" Target="http://portal.mtc.gob.pe/alerta/Documentos_visor/fotos/M23.07.72.pdf" TargetMode="External"/><Relationship Id="rId147" Type="http://schemas.openxmlformats.org/officeDocument/2006/relationships/hyperlink" Target="http://portal.mtc.gob.pe/alerta/Documentos_visor/fotos/M23.07.148.pdf" TargetMode="External"/><Relationship Id="rId168" Type="http://schemas.openxmlformats.org/officeDocument/2006/relationships/hyperlink" Target="http://portal.mtc.gob.pe/alerta/Documentos_visor/mapas/M23.08.15.pdf" TargetMode="External"/><Relationship Id="rId51" Type="http://schemas.openxmlformats.org/officeDocument/2006/relationships/hyperlink" Target="http://portal.mtc.gob.pe/alerta/Documentos_visor/mapas/M23.03.198.pdf" TargetMode="External"/><Relationship Id="rId72" Type="http://schemas.openxmlformats.org/officeDocument/2006/relationships/hyperlink" Target="http://portal.mtc.gob.pe/alerta/Documentos_visor/mapas/M23.05.83.pdf" TargetMode="External"/><Relationship Id="rId93" Type="http://schemas.openxmlformats.org/officeDocument/2006/relationships/hyperlink" Target="http://portal.mtc.gob.pe/alerta/Documentos_visor/mapas/M23.07.72.pdf" TargetMode="External"/><Relationship Id="rId189" Type="http://schemas.openxmlformats.org/officeDocument/2006/relationships/hyperlink" Target="http://portal.mtc.gob.pe/alerta/Documentos_visor/fotos/M23.08.32.pdf" TargetMode="External"/><Relationship Id="rId3" Type="http://schemas.openxmlformats.org/officeDocument/2006/relationships/hyperlink" Target="http://portal.mtc.gob.pe/alerta/Documentos_visor/mapas/M23.05.28.pdf" TargetMode="External"/><Relationship Id="rId214" Type="http://schemas.openxmlformats.org/officeDocument/2006/relationships/hyperlink" Target="http://portal.mtc.gob.pe/alerta/Documentos_visor/mapas/M23.08.54.pdf" TargetMode="External"/><Relationship Id="rId235" Type="http://schemas.openxmlformats.org/officeDocument/2006/relationships/hyperlink" Target="http://portal.mtc.gob.pe/alerta/Documentos_visor/mapas/M23.08.67.pdf" TargetMode="External"/><Relationship Id="rId116" Type="http://schemas.openxmlformats.org/officeDocument/2006/relationships/hyperlink" Target="http://portal.mtc.gob.pe/alerta/Documentos_visor/fotos/M23.07.90.pdf" TargetMode="External"/><Relationship Id="rId137" Type="http://schemas.openxmlformats.org/officeDocument/2006/relationships/hyperlink" Target="http://portal.mtc.gob.pe/alerta/Documentos_visor/mapas/M23.07.141.pdf" TargetMode="External"/><Relationship Id="rId158" Type="http://schemas.openxmlformats.org/officeDocument/2006/relationships/hyperlink" Target="http://portal.mtc.gob.pe/alerta/Documentos_visor/mapas/M23.07.177.pdf" TargetMode="External"/><Relationship Id="rId20" Type="http://schemas.openxmlformats.org/officeDocument/2006/relationships/hyperlink" Target="http://portal.mtc.gob.pe/alerta/Documentos_visor/mapas/M23.06.46.pdf" TargetMode="External"/><Relationship Id="rId41" Type="http://schemas.openxmlformats.org/officeDocument/2006/relationships/hyperlink" Target="http://portal.mtc.gob.pe/alerta/Documentos_visor/mapas/M23.04.65.pdf" TargetMode="External"/><Relationship Id="rId62" Type="http://schemas.openxmlformats.org/officeDocument/2006/relationships/hyperlink" Target="http://portal.mtc.gob.pe/alerta/Documentos_visor/mapas/M23.05.108.pdf" TargetMode="External"/><Relationship Id="rId83" Type="http://schemas.openxmlformats.org/officeDocument/2006/relationships/hyperlink" Target="http://portal.mtc.gob.pe/alerta/Documentos_visor/fotos/M23.07.45.pdf" TargetMode="External"/><Relationship Id="rId179" Type="http://schemas.openxmlformats.org/officeDocument/2006/relationships/hyperlink" Target="http://portal.mtc.gob.pe/alerta/Documentos_visor/mapas/M23.08.32.pdf" TargetMode="External"/><Relationship Id="rId190" Type="http://schemas.openxmlformats.org/officeDocument/2006/relationships/hyperlink" Target="http://portal.mtc.gob.pe/alerta/Documentos_visor/mapas/M23.08.34.pdf" TargetMode="External"/><Relationship Id="rId204" Type="http://schemas.openxmlformats.org/officeDocument/2006/relationships/hyperlink" Target="http://portal.mtc.gob.pe/alerta/Documentos_visor/fotos/M23.08.44.pdf" TargetMode="External"/><Relationship Id="rId225" Type="http://schemas.openxmlformats.org/officeDocument/2006/relationships/hyperlink" Target="http://portal.mtc.gob.pe/alerta/Documentos_visor/mapas/M23.08.63.pdf" TargetMode="Externa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M16"/>
  <sheetViews>
    <sheetView workbookViewId="0">
      <selection activeCell="C10" sqref="C10"/>
    </sheetView>
  </sheetViews>
  <sheetFormatPr baseColWidth="10" defaultRowHeight="14.25"/>
  <cols>
    <col min="2" max="2" width="12.125" customWidth="1"/>
    <col min="3" max="3" width="21.5" customWidth="1"/>
    <col min="5" max="5" width="14.75" customWidth="1"/>
    <col min="7" max="7" width="11.625" customWidth="1"/>
    <col min="8" max="8" width="36" customWidth="1"/>
    <col min="10" max="10" width="34.625" customWidth="1"/>
    <col min="11" max="11" width="19.625" customWidth="1"/>
    <col min="13" max="13" width="12.75" customWidth="1"/>
  </cols>
  <sheetData>
    <row r="1" spans="1:13">
      <c r="A1" t="s">
        <v>2</v>
      </c>
      <c r="B1" t="s">
        <v>3</v>
      </c>
      <c r="C1" t="s">
        <v>18</v>
      </c>
      <c r="D1" t="s">
        <v>4</v>
      </c>
      <c r="E1" t="s">
        <v>5</v>
      </c>
      <c r="F1" t="s">
        <v>7</v>
      </c>
      <c r="G1" t="s">
        <v>159</v>
      </c>
      <c r="H1" t="s">
        <v>25</v>
      </c>
      <c r="I1" t="s">
        <v>17</v>
      </c>
      <c r="J1" t="s">
        <v>109</v>
      </c>
      <c r="K1" t="s">
        <v>9</v>
      </c>
      <c r="L1" t="s">
        <v>10</v>
      </c>
      <c r="M1" t="s">
        <v>11</v>
      </c>
    </row>
    <row r="2" spans="1:13" ht="156.75">
      <c r="A2">
        <v>181</v>
      </c>
      <c r="B2" t="s">
        <v>201</v>
      </c>
      <c r="C2" s="19">
        <v>45011</v>
      </c>
      <c r="D2" s="20" t="s">
        <v>215</v>
      </c>
      <c r="E2" s="20" t="s">
        <v>216</v>
      </c>
      <c r="F2" t="s">
        <v>32</v>
      </c>
      <c r="G2">
        <v>0</v>
      </c>
      <c r="H2" s="20" t="s">
        <v>217</v>
      </c>
      <c r="I2" s="20" t="s">
        <v>204</v>
      </c>
      <c r="J2" s="20" t="s">
        <v>218</v>
      </c>
      <c r="K2" t="s">
        <v>39</v>
      </c>
      <c r="L2" t="s">
        <v>202</v>
      </c>
      <c r="M2" t="s">
        <v>203</v>
      </c>
    </row>
    <row r="3" spans="1:13" ht="256.5">
      <c r="A3">
        <v>180</v>
      </c>
      <c r="B3" t="s">
        <v>185</v>
      </c>
      <c r="C3" s="19">
        <v>45005</v>
      </c>
      <c r="D3" s="20" t="s">
        <v>219</v>
      </c>
      <c r="E3" s="20" t="s">
        <v>220</v>
      </c>
      <c r="F3" t="s">
        <v>32</v>
      </c>
      <c r="G3">
        <v>100</v>
      </c>
      <c r="H3" s="20" t="s">
        <v>221</v>
      </c>
      <c r="I3" s="20" t="s">
        <v>187</v>
      </c>
      <c r="J3" s="20" t="s">
        <v>222</v>
      </c>
      <c r="K3" t="s">
        <v>39</v>
      </c>
      <c r="L3" t="s">
        <v>188</v>
      </c>
      <c r="M3" t="s">
        <v>214</v>
      </c>
    </row>
    <row r="4" spans="1:13" ht="114">
      <c r="A4">
        <v>179</v>
      </c>
      <c r="B4" t="s">
        <v>137</v>
      </c>
      <c r="C4" s="19">
        <v>45001</v>
      </c>
      <c r="D4" s="20" t="s">
        <v>223</v>
      </c>
      <c r="E4" s="20" t="s">
        <v>224</v>
      </c>
      <c r="F4" t="s">
        <v>32</v>
      </c>
      <c r="G4">
        <v>200</v>
      </c>
      <c r="H4" s="20" t="s">
        <v>225</v>
      </c>
      <c r="I4" s="20" t="s">
        <v>199</v>
      </c>
      <c r="J4" s="20" t="s">
        <v>226</v>
      </c>
      <c r="K4" t="s">
        <v>39</v>
      </c>
      <c r="L4" t="s">
        <v>142</v>
      </c>
      <c r="M4" t="s">
        <v>143</v>
      </c>
    </row>
    <row r="5" spans="1:13" ht="156.75">
      <c r="A5">
        <v>178</v>
      </c>
      <c r="B5" t="s">
        <v>155</v>
      </c>
      <c r="C5" s="19">
        <v>45001</v>
      </c>
      <c r="D5" s="20" t="s">
        <v>227</v>
      </c>
      <c r="E5" s="20" t="s">
        <v>228</v>
      </c>
      <c r="F5" t="s">
        <v>32</v>
      </c>
      <c r="G5">
        <v>0</v>
      </c>
      <c r="H5" s="20" t="s">
        <v>229</v>
      </c>
      <c r="I5" s="20" t="s">
        <v>179</v>
      </c>
      <c r="J5" s="20" t="s">
        <v>222</v>
      </c>
      <c r="K5" t="s">
        <v>39</v>
      </c>
      <c r="L5" t="s">
        <v>146</v>
      </c>
      <c r="M5" t="s">
        <v>158</v>
      </c>
    </row>
    <row r="6" spans="1:13" ht="199.5">
      <c r="A6">
        <v>177</v>
      </c>
      <c r="B6" t="s">
        <v>154</v>
      </c>
      <c r="C6" s="19">
        <v>45001</v>
      </c>
      <c r="D6" s="20" t="s">
        <v>227</v>
      </c>
      <c r="E6" s="20" t="s">
        <v>230</v>
      </c>
      <c r="F6" t="s">
        <v>32</v>
      </c>
      <c r="G6">
        <v>1000</v>
      </c>
      <c r="H6" s="20" t="s">
        <v>231</v>
      </c>
      <c r="I6" s="20" t="s">
        <v>150</v>
      </c>
      <c r="J6" s="20" t="s">
        <v>222</v>
      </c>
      <c r="L6" t="s">
        <v>156</v>
      </c>
      <c r="M6" t="s">
        <v>157</v>
      </c>
    </row>
    <row r="7" spans="1:13" ht="199.5">
      <c r="A7">
        <v>176</v>
      </c>
      <c r="B7" t="s">
        <v>153</v>
      </c>
      <c r="C7" s="19">
        <v>45001</v>
      </c>
      <c r="D7" s="20" t="s">
        <v>227</v>
      </c>
      <c r="E7" s="20" t="s">
        <v>232</v>
      </c>
      <c r="F7" t="s">
        <v>32</v>
      </c>
      <c r="G7">
        <v>500</v>
      </c>
      <c r="H7" s="20" t="s">
        <v>231</v>
      </c>
      <c r="I7" s="20" t="s">
        <v>150</v>
      </c>
      <c r="J7" s="20" t="s">
        <v>222</v>
      </c>
      <c r="K7" t="s">
        <v>39</v>
      </c>
      <c r="L7" t="s">
        <v>146</v>
      </c>
      <c r="M7" t="s">
        <v>152</v>
      </c>
    </row>
    <row r="8" spans="1:13" ht="199.5">
      <c r="A8">
        <v>175</v>
      </c>
      <c r="B8" t="s">
        <v>148</v>
      </c>
      <c r="C8" s="19">
        <v>45001</v>
      </c>
      <c r="D8" s="20" t="s">
        <v>227</v>
      </c>
      <c r="E8" s="20" t="s">
        <v>233</v>
      </c>
      <c r="F8" t="s">
        <v>32</v>
      </c>
      <c r="G8">
        <v>500</v>
      </c>
      <c r="H8" s="20" t="s">
        <v>231</v>
      </c>
      <c r="I8" s="20" t="s">
        <v>150</v>
      </c>
      <c r="J8" s="20" t="s">
        <v>222</v>
      </c>
      <c r="L8" t="s">
        <v>151</v>
      </c>
      <c r="M8" t="s">
        <v>152</v>
      </c>
    </row>
    <row r="9" spans="1:13" ht="199.5">
      <c r="A9">
        <v>174</v>
      </c>
      <c r="B9" t="s">
        <v>145</v>
      </c>
      <c r="C9" s="19">
        <v>45001</v>
      </c>
      <c r="D9" s="20" t="s">
        <v>227</v>
      </c>
      <c r="E9" s="20" t="s">
        <v>234</v>
      </c>
      <c r="F9" t="s">
        <v>32</v>
      </c>
      <c r="G9">
        <v>1000</v>
      </c>
      <c r="H9" s="20" t="s">
        <v>231</v>
      </c>
      <c r="I9" s="20" t="s">
        <v>150</v>
      </c>
      <c r="J9" s="20" t="s">
        <v>222</v>
      </c>
      <c r="L9" t="s">
        <v>146</v>
      </c>
      <c r="M9" t="s">
        <v>147</v>
      </c>
    </row>
    <row r="10" spans="1:13" ht="128.25">
      <c r="A10">
        <v>173</v>
      </c>
      <c r="B10" t="s">
        <v>130</v>
      </c>
      <c r="C10" s="19">
        <v>44999</v>
      </c>
      <c r="D10" s="20" t="s">
        <v>235</v>
      </c>
      <c r="E10" s="20" t="s">
        <v>236</v>
      </c>
      <c r="F10" t="s">
        <v>32</v>
      </c>
      <c r="G10">
        <v>850</v>
      </c>
      <c r="H10" s="20" t="s">
        <v>237</v>
      </c>
      <c r="I10" s="20" t="s">
        <v>180</v>
      </c>
      <c r="J10" s="20" t="s">
        <v>238</v>
      </c>
      <c r="K10" t="s">
        <v>39</v>
      </c>
      <c r="L10" t="s">
        <v>131</v>
      </c>
      <c r="M10" t="s">
        <v>132</v>
      </c>
    </row>
    <row r="11" spans="1:13" ht="128.25">
      <c r="A11">
        <v>165</v>
      </c>
      <c r="B11" t="s">
        <v>192</v>
      </c>
      <c r="C11" s="19">
        <v>44930</v>
      </c>
      <c r="D11" s="20" t="s">
        <v>239</v>
      </c>
      <c r="E11" s="20" t="s">
        <v>240</v>
      </c>
      <c r="F11" t="s">
        <v>32</v>
      </c>
      <c r="H11" s="20" t="s">
        <v>241</v>
      </c>
      <c r="J11" s="20" t="s">
        <v>242</v>
      </c>
      <c r="L11" t="s">
        <v>190</v>
      </c>
      <c r="M11" t="s">
        <v>191</v>
      </c>
    </row>
    <row r="12" spans="1:13" ht="128.25">
      <c r="A12">
        <v>171</v>
      </c>
      <c r="B12" t="s">
        <v>126</v>
      </c>
      <c r="C12" s="19">
        <v>44996</v>
      </c>
      <c r="D12" s="20" t="s">
        <v>243</v>
      </c>
      <c r="E12" s="20" t="s">
        <v>244</v>
      </c>
      <c r="F12" t="s">
        <v>32</v>
      </c>
      <c r="H12" s="20" t="s">
        <v>245</v>
      </c>
      <c r="I12" s="20" t="s">
        <v>125</v>
      </c>
      <c r="J12" s="20" t="s">
        <v>246</v>
      </c>
      <c r="L12" t="s">
        <v>127</v>
      </c>
      <c r="M12" t="s">
        <v>128</v>
      </c>
    </row>
    <row r="13" spans="1:13" ht="199.5">
      <c r="A13">
        <v>169</v>
      </c>
      <c r="B13" t="s">
        <v>120</v>
      </c>
      <c r="C13" s="19">
        <v>44992</v>
      </c>
      <c r="D13" s="20" t="s">
        <v>247</v>
      </c>
      <c r="E13" s="20" t="s">
        <v>248</v>
      </c>
      <c r="F13" t="s">
        <v>32</v>
      </c>
      <c r="G13">
        <v>0</v>
      </c>
      <c r="H13" s="20" t="s">
        <v>249</v>
      </c>
      <c r="I13" t="s">
        <v>31</v>
      </c>
      <c r="J13" s="20" t="s">
        <v>250</v>
      </c>
      <c r="K13" t="s">
        <v>39</v>
      </c>
      <c r="L13" t="s">
        <v>121</v>
      </c>
      <c r="M13" t="s">
        <v>122</v>
      </c>
    </row>
    <row r="14" spans="1:13" ht="242.25">
      <c r="A14">
        <v>168</v>
      </c>
      <c r="B14" t="s">
        <v>205</v>
      </c>
      <c r="C14" s="19">
        <v>44984</v>
      </c>
      <c r="D14" s="20" t="s">
        <v>251</v>
      </c>
      <c r="E14" s="20" t="s">
        <v>252</v>
      </c>
      <c r="F14" t="s">
        <v>32</v>
      </c>
      <c r="G14">
        <v>100</v>
      </c>
      <c r="H14" s="20" t="s">
        <v>253</v>
      </c>
      <c r="I14" s="20" t="s">
        <v>114</v>
      </c>
      <c r="J14" s="20" t="s">
        <v>254</v>
      </c>
      <c r="K14" t="s">
        <v>39</v>
      </c>
      <c r="L14" t="s">
        <v>206</v>
      </c>
      <c r="M14" t="s">
        <v>207</v>
      </c>
    </row>
    <row r="15" spans="1:13" ht="185.25">
      <c r="A15">
        <v>167</v>
      </c>
      <c r="B15" t="s">
        <v>64</v>
      </c>
      <c r="C15" s="19">
        <v>44967</v>
      </c>
      <c r="D15" s="20" t="s">
        <v>255</v>
      </c>
      <c r="E15" s="20" t="s">
        <v>256</v>
      </c>
      <c r="F15" t="s">
        <v>32</v>
      </c>
      <c r="G15">
        <v>70</v>
      </c>
      <c r="H15" s="20" t="s">
        <v>257</v>
      </c>
      <c r="I15" s="20" t="s">
        <v>71</v>
      </c>
      <c r="J15" s="20" t="s">
        <v>258</v>
      </c>
      <c r="K15" t="s">
        <v>39</v>
      </c>
      <c r="L15" t="s">
        <v>65</v>
      </c>
      <c r="M15" t="s">
        <v>66</v>
      </c>
    </row>
    <row r="16" spans="1:13" ht="114">
      <c r="A16">
        <v>166</v>
      </c>
      <c r="B16" t="s">
        <v>33</v>
      </c>
      <c r="C16" s="19">
        <v>44930</v>
      </c>
      <c r="D16" s="20" t="s">
        <v>259</v>
      </c>
      <c r="E16" s="20" t="s">
        <v>260</v>
      </c>
      <c r="F16" t="s">
        <v>32</v>
      </c>
      <c r="H16" s="20" t="s">
        <v>261</v>
      </c>
      <c r="I16" t="s">
        <v>36</v>
      </c>
      <c r="J16" s="20" t="s">
        <v>209</v>
      </c>
      <c r="L16" t="s">
        <v>34</v>
      </c>
      <c r="M16" t="s">
        <v>35</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374"/>
  <sheetViews>
    <sheetView topLeftCell="A16" zoomScaleNormal="100" workbookViewId="0">
      <selection activeCell="G14" sqref="G14"/>
    </sheetView>
  </sheetViews>
  <sheetFormatPr baseColWidth="10" defaultColWidth="9.625" defaultRowHeight="15"/>
  <cols>
    <col min="1" max="1" width="4.75" style="23" customWidth="1"/>
    <col min="2" max="2" width="11.125" style="24" customWidth="1"/>
    <col min="3" max="3" width="10.125" style="24" customWidth="1"/>
    <col min="4" max="4" width="15.625" style="24" customWidth="1"/>
    <col min="5" max="5" width="24.125" style="25" customWidth="1"/>
    <col min="6" max="6" width="15.875" style="24" customWidth="1"/>
    <col min="7" max="7" width="44.75" style="26" customWidth="1"/>
    <col min="8" max="8" width="25.375" style="26" customWidth="1"/>
    <col min="9" max="9" width="9.625" style="26" customWidth="1"/>
    <col min="10" max="10" width="11.125" style="24" customWidth="1"/>
    <col min="11" max="35" width="9.625" style="24"/>
    <col min="36" max="16384" width="9.625" style="26"/>
  </cols>
  <sheetData>
    <row r="1" spans="1:35" ht="3" customHeight="1"/>
    <row r="2" spans="1:35" ht="52.5" customHeight="1">
      <c r="A2" s="5" t="s">
        <v>0</v>
      </c>
      <c r="B2" s="1"/>
      <c r="C2" s="266" t="s">
        <v>24</v>
      </c>
      <c r="D2" s="266"/>
      <c r="E2" s="266"/>
      <c r="F2" s="266"/>
      <c r="G2" s="266"/>
      <c r="H2" s="26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21">
      <c r="A3" s="5"/>
      <c r="B3" s="1"/>
      <c r="C3" s="22"/>
      <c r="D3" s="22"/>
      <c r="E3" s="267" t="s">
        <v>21</v>
      </c>
      <c r="F3" s="267"/>
      <c r="G3" s="267"/>
      <c r="H3" s="22"/>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35" ht="20.25" customHeight="1">
      <c r="A4"/>
      <c r="B4" s="3"/>
      <c r="C4" s="4" t="s">
        <v>14</v>
      </c>
      <c r="D4" s="2" t="s">
        <v>1237</v>
      </c>
      <c r="E4" s="267"/>
      <c r="F4" s="267"/>
      <c r="G4" s="267"/>
      <c r="H4" s="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35" ht="15" customHeight="1">
      <c r="A5" s="27"/>
      <c r="B5" s="28"/>
      <c r="C5" s="28"/>
      <c r="D5" s="28"/>
      <c r="E5" s="29"/>
      <c r="F5" s="28"/>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35" ht="15" customHeight="1">
      <c r="A6" s="27"/>
      <c r="B6" s="28"/>
      <c r="C6" s="28"/>
      <c r="D6" s="28"/>
      <c r="E6" s="29"/>
      <c r="F6" s="28"/>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35" ht="15" customHeight="1">
      <c r="A7" s="27"/>
      <c r="B7" s="28"/>
      <c r="C7" s="28"/>
      <c r="D7" s="28"/>
      <c r="E7" s="29"/>
      <c r="F7" s="28"/>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15" customHeight="1">
      <c r="A8" s="27"/>
      <c r="B8" s="28"/>
      <c r="C8" s="28"/>
      <c r="D8" s="28"/>
      <c r="E8" s="29"/>
      <c r="F8" s="28"/>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15" customHeight="1">
      <c r="A9" s="27"/>
      <c r="B9" s="28"/>
      <c r="C9" s="28"/>
      <c r="D9" s="28"/>
      <c r="E9" s="29"/>
      <c r="F9" s="28"/>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15" customHeight="1">
      <c r="A10" s="27"/>
      <c r="B10" s="28"/>
      <c r="C10" s="28"/>
      <c r="D10" s="28"/>
      <c r="E10" s="29"/>
      <c r="F10" s="28"/>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15" customHeight="1">
      <c r="A11" s="27"/>
      <c r="B11" s="28"/>
      <c r="C11" s="28"/>
      <c r="D11" s="28"/>
      <c r="E11" s="29"/>
      <c r="F11" s="28"/>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15" customHeight="1">
      <c r="A12" s="27"/>
      <c r="B12" s="28"/>
      <c r="C12" s="28"/>
      <c r="D12" s="28"/>
      <c r="E12" s="29"/>
      <c r="F12" s="28"/>
      <c r="H12" s="30"/>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15" customHeight="1">
      <c r="A13" s="27"/>
      <c r="B13" s="28"/>
      <c r="C13" s="28"/>
      <c r="D13" s="28"/>
      <c r="E13" s="29"/>
      <c r="F13" s="28"/>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row r="14" spans="1:35" ht="15" customHeight="1">
      <c r="A14" s="27"/>
      <c r="B14" s="28"/>
      <c r="C14" s="28"/>
      <c r="D14" s="28"/>
      <c r="E14" s="29"/>
      <c r="F14" s="28"/>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row>
    <row r="15" spans="1:35" ht="15" customHeight="1">
      <c r="A15" s="27"/>
      <c r="B15" s="28"/>
      <c r="C15" s="28"/>
      <c r="D15" s="28"/>
      <c r="E15" s="29"/>
      <c r="F15" s="28"/>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15" customHeight="1">
      <c r="A16" s="27"/>
      <c r="B16" s="28"/>
      <c r="C16" s="28"/>
      <c r="D16" s="28"/>
      <c r="E16" s="29"/>
      <c r="F16" s="28"/>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row>
    <row r="17" spans="1:35" ht="15" customHeight="1">
      <c r="A17" s="27"/>
      <c r="B17" s="28"/>
      <c r="C17" s="28"/>
      <c r="D17" s="28"/>
      <c r="E17" s="29"/>
      <c r="F17" s="28"/>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row>
    <row r="18" spans="1:35" ht="15" customHeight="1">
      <c r="A18" s="27"/>
      <c r="B18" s="28"/>
      <c r="C18" s="28"/>
      <c r="D18" s="28"/>
      <c r="E18" s="29"/>
      <c r="F18" s="28"/>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row>
    <row r="19" spans="1:35" ht="15" customHeight="1">
      <c r="A19" s="27"/>
      <c r="B19" s="28"/>
      <c r="C19" s="28"/>
      <c r="D19" s="28"/>
      <c r="E19" s="29"/>
      <c r="F19" s="28"/>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row>
    <row r="20" spans="1:35" ht="15" customHeight="1">
      <c r="A20" s="27"/>
      <c r="B20" s="28"/>
      <c r="C20" s="28"/>
      <c r="D20" s="28"/>
      <c r="E20" s="29"/>
      <c r="F20" s="28"/>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row>
    <row r="21" spans="1:35" ht="15" customHeight="1">
      <c r="A21" s="27"/>
      <c r="B21" s="28"/>
      <c r="C21" s="28"/>
      <c r="D21" s="28"/>
      <c r="E21" s="29"/>
      <c r="F21" s="28"/>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row>
    <row r="22" spans="1:35" ht="15" customHeight="1">
      <c r="A22" s="27"/>
      <c r="B22" s="28"/>
      <c r="C22" s="28"/>
      <c r="D22" s="28"/>
      <c r="E22" s="29"/>
      <c r="F22" s="28"/>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row>
    <row r="23" spans="1:35" ht="15" customHeight="1">
      <c r="A23" s="27"/>
      <c r="B23" s="28"/>
      <c r="C23" s="28"/>
      <c r="D23" s="28"/>
      <c r="E23" s="29"/>
      <c r="F23" s="28"/>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row>
    <row r="24" spans="1:35" ht="15" customHeight="1">
      <c r="A24" s="27"/>
      <c r="B24" s="28"/>
      <c r="C24" s="28"/>
      <c r="D24" s="28"/>
      <c r="E24" s="29"/>
      <c r="F24" s="28"/>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row>
    <row r="25" spans="1:35" ht="15" customHeight="1">
      <c r="A25" s="27"/>
      <c r="B25" s="28"/>
      <c r="C25" s="28"/>
      <c r="D25" s="28"/>
      <c r="E25" s="29"/>
      <c r="F25" s="28"/>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row>
    <row r="26" spans="1:35" ht="15" customHeight="1">
      <c r="A26" s="27"/>
      <c r="B26" s="28"/>
      <c r="C26" s="28"/>
      <c r="D26" s="28"/>
      <c r="E26" s="29"/>
      <c r="F26" s="28"/>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row>
    <row r="27" spans="1:35" ht="15" customHeight="1">
      <c r="A27" s="27"/>
      <c r="B27" s="28"/>
      <c r="C27" s="28"/>
      <c r="D27" s="28"/>
      <c r="E27" s="29"/>
      <c r="F27" s="28"/>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row>
    <row r="28" spans="1:35" ht="15" customHeight="1">
      <c r="A28" s="27"/>
      <c r="B28" s="28"/>
      <c r="C28" s="28"/>
      <c r="D28" s="28"/>
      <c r="E28" s="29"/>
      <c r="F28" s="28"/>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15" customHeight="1">
      <c r="A29" s="27"/>
      <c r="B29" s="28"/>
      <c r="C29" s="28"/>
      <c r="D29" s="28"/>
      <c r="E29" s="29"/>
      <c r="F29" s="28"/>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row>
    <row r="30" spans="1:35" ht="15" customHeight="1">
      <c r="A30" s="27"/>
      <c r="B30" s="28"/>
      <c r="C30" s="28"/>
      <c r="D30" s="28"/>
      <c r="E30" s="29"/>
      <c r="F30" s="28"/>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row>
    <row r="31" spans="1:35" ht="15" customHeight="1">
      <c r="A31" s="27"/>
      <c r="B31" s="28"/>
      <c r="C31" s="28"/>
      <c r="D31" s="28"/>
      <c r="E31" s="29"/>
      <c r="F31" s="28"/>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row>
    <row r="32" spans="1:35" ht="15" customHeight="1">
      <c r="A32" s="27"/>
      <c r="B32" s="28"/>
      <c r="C32" s="28"/>
      <c r="D32" s="28"/>
      <c r="E32" s="29"/>
      <c r="F32" s="28"/>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row>
    <row r="33" spans="1:35" ht="15" customHeight="1">
      <c r="A33" s="27"/>
      <c r="B33" s="28"/>
      <c r="C33" s="28"/>
      <c r="D33" s="28"/>
      <c r="E33" s="29"/>
      <c r="F33" s="28"/>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35" ht="15" customHeight="1">
      <c r="A34" s="27"/>
      <c r="B34" s="28"/>
      <c r="C34" s="28"/>
      <c r="D34" s="28"/>
      <c r="E34" s="29"/>
      <c r="F34" s="28"/>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row>
    <row r="35" spans="1:35" ht="15" customHeight="1">
      <c r="A35" s="27"/>
      <c r="B35" s="28"/>
      <c r="C35" s="28"/>
      <c r="D35" s="28"/>
      <c r="E35" s="29"/>
      <c r="F35" s="28"/>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row>
    <row r="36" spans="1:35" ht="15" customHeight="1">
      <c r="A36" s="27"/>
      <c r="B36" s="28"/>
      <c r="C36" s="28"/>
      <c r="D36" s="28"/>
      <c r="E36" s="29"/>
      <c r="F36" s="28"/>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row>
    <row r="37" spans="1:35" ht="15" customHeight="1">
      <c r="A37" s="27"/>
      <c r="B37" s="28"/>
      <c r="C37" s="28"/>
      <c r="D37" s="28"/>
      <c r="E37" s="29"/>
      <c r="F37" s="28"/>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row>
    <row r="38" spans="1:35" ht="15" customHeight="1">
      <c r="A38" s="27"/>
      <c r="B38" s="28"/>
      <c r="C38" s="28"/>
      <c r="D38" s="28"/>
      <c r="E38" s="29"/>
      <c r="F38" s="28"/>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row>
    <row r="39" spans="1:35" ht="15" customHeight="1">
      <c r="A39" s="27"/>
      <c r="B39" s="28"/>
      <c r="C39" s="28"/>
      <c r="D39" s="28"/>
      <c r="E39" s="29"/>
      <c r="F39" s="28"/>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row>
    <row r="40" spans="1:35" ht="15" customHeight="1">
      <c r="A40" s="27"/>
      <c r="B40" s="28"/>
      <c r="C40" s="28"/>
      <c r="D40" s="28"/>
      <c r="E40" s="29"/>
      <c r="F40" s="28"/>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row>
    <row r="41" spans="1:35" ht="15" customHeight="1">
      <c r="A41" s="27"/>
      <c r="B41" s="28"/>
      <c r="C41" s="28"/>
      <c r="D41" s="28"/>
      <c r="E41" s="29"/>
      <c r="F41" s="28"/>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row>
    <row r="42" spans="1:35" ht="15" customHeight="1">
      <c r="A42" s="27"/>
      <c r="B42" s="28"/>
      <c r="C42" s="28"/>
      <c r="D42" s="28"/>
      <c r="E42" s="29"/>
      <c r="F42" s="28"/>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row>
    <row r="43" spans="1:35" ht="15" customHeight="1">
      <c r="A43" s="27"/>
      <c r="B43" s="28"/>
      <c r="C43" s="28"/>
      <c r="D43" s="28"/>
      <c r="E43" s="29"/>
      <c r="F43" s="28"/>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row>
    <row r="44" spans="1:35" ht="15" customHeight="1">
      <c r="A44" s="27"/>
      <c r="B44" s="28"/>
      <c r="C44" s="28"/>
      <c r="D44" s="28"/>
      <c r="E44" s="29"/>
      <c r="F44" s="28"/>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row>
    <row r="45" spans="1:35" ht="15" customHeight="1">
      <c r="A45" s="27"/>
      <c r="B45" s="28"/>
      <c r="C45" s="28"/>
      <c r="D45" s="28"/>
      <c r="E45" s="29"/>
      <c r="F45" s="28"/>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row>
    <row r="46" spans="1:35" ht="15" customHeight="1">
      <c r="A46" s="27"/>
      <c r="B46" s="28"/>
      <c r="C46" s="28"/>
      <c r="D46" s="28"/>
      <c r="E46" s="29"/>
      <c r="F46" s="28"/>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row>
    <row r="47" spans="1:35" ht="15" customHeight="1">
      <c r="A47" s="27"/>
      <c r="B47" s="28"/>
      <c r="C47" s="28"/>
      <c r="D47" s="28"/>
      <c r="E47" s="29"/>
      <c r="F47" s="28"/>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row>
    <row r="48" spans="1:35" ht="15" customHeight="1">
      <c r="A48" s="27"/>
      <c r="B48" s="28"/>
      <c r="C48" s="28"/>
      <c r="D48" s="28"/>
      <c r="E48" s="29"/>
      <c r="F48" s="28"/>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row>
    <row r="49" spans="1:35" ht="15" customHeight="1">
      <c r="A49" s="27"/>
      <c r="B49" s="28"/>
      <c r="C49" s="28"/>
      <c r="D49" s="28"/>
      <c r="E49" s="29"/>
      <c r="F49" s="28"/>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row>
    <row r="50" spans="1:35" ht="15" customHeight="1">
      <c r="A50" s="27"/>
      <c r="B50" s="28"/>
      <c r="C50" s="28"/>
      <c r="D50" s="28"/>
      <c r="E50" s="29"/>
      <c r="F50" s="28"/>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row>
    <row r="51" spans="1:35" ht="15" customHeight="1">
      <c r="A51" s="27"/>
      <c r="B51" s="28"/>
      <c r="C51" s="28"/>
      <c r="D51" s="28"/>
      <c r="E51" s="29"/>
      <c r="F51" s="28"/>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row>
    <row r="52" spans="1:35" ht="15" customHeight="1">
      <c r="A52" s="27"/>
      <c r="B52" s="28"/>
      <c r="C52" s="28"/>
      <c r="D52" s="28"/>
      <c r="E52" s="29"/>
      <c r="F52" s="28"/>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row>
    <row r="53" spans="1:35" ht="15" customHeight="1">
      <c r="A53" s="27"/>
      <c r="B53" s="28"/>
      <c r="C53" s="28"/>
      <c r="D53" s="28"/>
      <c r="E53" s="29"/>
      <c r="F53" s="28"/>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row>
    <row r="54" spans="1:35" ht="15" customHeight="1">
      <c r="A54" s="27"/>
      <c r="B54" s="28"/>
      <c r="C54" s="28"/>
      <c r="D54" s="28"/>
      <c r="E54" s="29"/>
      <c r="F54" s="28"/>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row>
    <row r="55" spans="1:35" ht="38.25">
      <c r="A55" s="53" t="s">
        <v>16</v>
      </c>
      <c r="B55" s="48" t="s">
        <v>3</v>
      </c>
      <c r="C55" s="48" t="s">
        <v>18</v>
      </c>
      <c r="D55" s="49" t="s">
        <v>4</v>
      </c>
      <c r="E55" s="49" t="s">
        <v>5</v>
      </c>
      <c r="F55" s="49" t="s">
        <v>7</v>
      </c>
      <c r="G55" s="49" t="s">
        <v>6</v>
      </c>
      <c r="H55" s="53" t="s">
        <v>8</v>
      </c>
      <c r="I55" s="48" t="s">
        <v>10</v>
      </c>
      <c r="J55" s="48" t="s">
        <v>11</v>
      </c>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row>
    <row r="56" spans="1:35" ht="182.25" customHeight="1">
      <c r="A56" s="54">
        <v>1</v>
      </c>
      <c r="B56" s="40" t="s">
        <v>28</v>
      </c>
      <c r="C56" s="9">
        <v>43454</v>
      </c>
      <c r="D56" s="10" t="s">
        <v>23</v>
      </c>
      <c r="E56" s="11" t="s">
        <v>26</v>
      </c>
      <c r="F56" s="12" t="s">
        <v>12</v>
      </c>
      <c r="G56" s="75" t="s">
        <v>1352</v>
      </c>
      <c r="H56" s="13" t="s">
        <v>27</v>
      </c>
      <c r="I56" s="8">
        <v>-12.647</v>
      </c>
      <c r="J56" s="109">
        <v>-74.811999999999998</v>
      </c>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row>
    <row r="57" spans="1:35">
      <c r="B57" s="26"/>
      <c r="C57" s="26"/>
      <c r="D57" s="26"/>
      <c r="E57" s="31"/>
      <c r="F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row>
    <row r="58" spans="1:35">
      <c r="B58" s="26"/>
      <c r="C58" s="26"/>
      <c r="D58" s="26"/>
      <c r="E58" s="31"/>
      <c r="F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row>
    <row r="59" spans="1:35">
      <c r="B59" s="26"/>
      <c r="C59" s="26"/>
      <c r="D59" s="26"/>
      <c r="E59" s="31"/>
      <c r="F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row>
    <row r="60" spans="1:35">
      <c r="B60" s="26"/>
      <c r="C60" s="26"/>
      <c r="D60" s="26"/>
      <c r="E60" s="31"/>
      <c r="F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row>
    <row r="61" spans="1:35">
      <c r="B61" s="26"/>
      <c r="C61" s="26"/>
      <c r="D61" s="26"/>
      <c r="E61" s="31"/>
      <c r="F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row>
    <row r="62" spans="1:35">
      <c r="B62" s="26"/>
      <c r="C62" s="26"/>
      <c r="D62" s="26"/>
      <c r="E62" s="31"/>
      <c r="F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row>
    <row r="63" spans="1:35">
      <c r="B63" s="26"/>
      <c r="C63" s="26"/>
      <c r="D63" s="26"/>
      <c r="E63" s="31"/>
      <c r="F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row>
    <row r="64" spans="1:35">
      <c r="B64" s="26"/>
      <c r="C64" s="26"/>
      <c r="D64" s="26"/>
      <c r="E64" s="31"/>
      <c r="F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row>
    <row r="65" spans="2:35">
      <c r="B65" s="26"/>
      <c r="C65" s="26"/>
      <c r="D65" s="26"/>
      <c r="E65" s="31"/>
      <c r="F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row>
    <row r="66" spans="2:35">
      <c r="B66" s="26"/>
      <c r="C66" s="26"/>
      <c r="D66" s="26"/>
      <c r="E66" s="31"/>
      <c r="F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row>
    <row r="67" spans="2:35">
      <c r="B67" s="26"/>
      <c r="C67" s="26"/>
      <c r="D67" s="26"/>
      <c r="E67" s="31"/>
      <c r="F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row>
    <row r="68" spans="2:35">
      <c r="B68" s="26"/>
      <c r="C68" s="26"/>
      <c r="D68" s="26"/>
      <c r="E68" s="31"/>
      <c r="F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row>
    <row r="69" spans="2:35">
      <c r="B69" s="26"/>
      <c r="C69" s="26"/>
      <c r="D69" s="26"/>
      <c r="E69" s="31"/>
      <c r="F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row>
    <row r="70" spans="2:35">
      <c r="B70" s="26"/>
      <c r="C70" s="26"/>
      <c r="D70" s="26"/>
      <c r="E70" s="31"/>
      <c r="F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row>
    <row r="71" spans="2:35">
      <c r="B71" s="26"/>
      <c r="C71" s="26"/>
      <c r="D71" s="26"/>
      <c r="E71" s="31"/>
      <c r="F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row>
    <row r="72" spans="2:35">
      <c r="B72" s="26"/>
      <c r="C72" s="26"/>
      <c r="D72" s="26"/>
      <c r="E72" s="31"/>
      <c r="F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row>
    <row r="73" spans="2:35">
      <c r="B73" s="26"/>
      <c r="C73" s="26"/>
      <c r="D73" s="26"/>
      <c r="E73" s="31"/>
      <c r="F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row>
    <row r="74" spans="2:35">
      <c r="B74" s="26"/>
      <c r="C74" s="26"/>
      <c r="D74" s="26"/>
      <c r="E74" s="31"/>
      <c r="F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row>
    <row r="75" spans="2:35">
      <c r="B75" s="26"/>
      <c r="C75" s="26"/>
      <c r="D75" s="26"/>
      <c r="E75" s="31"/>
      <c r="F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row>
    <row r="76" spans="2:35">
      <c r="B76" s="26"/>
      <c r="C76" s="26"/>
      <c r="D76" s="26"/>
      <c r="E76" s="31"/>
      <c r="F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row>
    <row r="77" spans="2:35">
      <c r="B77" s="26"/>
      <c r="C77" s="26"/>
      <c r="D77" s="26"/>
      <c r="E77" s="31"/>
      <c r="F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row>
    <row r="78" spans="2:35">
      <c r="B78" s="26"/>
      <c r="C78" s="26"/>
      <c r="D78" s="26"/>
      <c r="E78" s="31"/>
      <c r="F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row>
    <row r="79" spans="2:35">
      <c r="B79" s="26"/>
      <c r="C79" s="26"/>
      <c r="D79" s="26"/>
      <c r="E79" s="31"/>
      <c r="F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row>
    <row r="80" spans="2:35">
      <c r="B80" s="26"/>
      <c r="C80" s="26"/>
      <c r="D80" s="26"/>
      <c r="E80" s="31"/>
      <c r="F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row>
    <row r="81" spans="2:35">
      <c r="B81" s="26"/>
      <c r="C81" s="26"/>
      <c r="D81" s="26"/>
      <c r="E81" s="31"/>
      <c r="F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row>
    <row r="82" spans="2:35">
      <c r="B82" s="26"/>
      <c r="C82" s="26"/>
      <c r="D82" s="26"/>
      <c r="E82" s="31"/>
      <c r="F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row>
    <row r="83" spans="2:35">
      <c r="B83" s="26"/>
      <c r="C83" s="26"/>
      <c r="D83" s="26"/>
      <c r="E83" s="31"/>
      <c r="F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row>
    <row r="84" spans="2:35">
      <c r="B84" s="26"/>
      <c r="C84" s="26"/>
      <c r="D84" s="26"/>
      <c r="E84" s="31"/>
      <c r="F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row>
    <row r="85" spans="2:35">
      <c r="B85" s="26"/>
      <c r="C85" s="26"/>
      <c r="D85" s="26"/>
      <c r="E85" s="31"/>
      <c r="F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row>
    <row r="86" spans="2:35">
      <c r="B86" s="26"/>
      <c r="C86" s="26"/>
      <c r="D86" s="26"/>
      <c r="E86" s="31"/>
      <c r="F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row>
    <row r="87" spans="2:35">
      <c r="B87" s="26"/>
      <c r="C87" s="26"/>
      <c r="D87" s="26"/>
      <c r="E87" s="31"/>
      <c r="F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row>
    <row r="88" spans="2:35">
      <c r="B88" s="26"/>
      <c r="C88" s="26"/>
      <c r="D88" s="26"/>
      <c r="E88" s="31"/>
      <c r="F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row>
    <row r="89" spans="2:35">
      <c r="B89" s="26"/>
      <c r="C89" s="26"/>
      <c r="D89" s="26"/>
      <c r="E89" s="31"/>
      <c r="F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row>
    <row r="90" spans="2:35">
      <c r="B90" s="26"/>
      <c r="C90" s="26"/>
      <c r="D90" s="26"/>
      <c r="E90" s="31"/>
      <c r="F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row>
    <row r="91" spans="2:35">
      <c r="B91" s="26"/>
      <c r="C91" s="26"/>
      <c r="D91" s="26"/>
      <c r="E91" s="31"/>
      <c r="F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row>
    <row r="92" spans="2:35">
      <c r="B92" s="26"/>
      <c r="C92" s="26"/>
      <c r="D92" s="26"/>
      <c r="E92" s="31"/>
      <c r="F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row>
    <row r="93" spans="2:35">
      <c r="B93" s="26"/>
      <c r="C93" s="26"/>
      <c r="D93" s="26"/>
      <c r="E93" s="31"/>
      <c r="F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row>
    <row r="94" spans="2:35">
      <c r="B94" s="26"/>
      <c r="C94" s="26"/>
      <c r="D94" s="26"/>
      <c r="E94" s="31"/>
      <c r="F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row>
    <row r="95" spans="2:35">
      <c r="B95" s="26"/>
      <c r="C95" s="26"/>
      <c r="D95" s="26"/>
      <c r="E95" s="31"/>
      <c r="F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row>
    <row r="96" spans="2:35">
      <c r="B96" s="26"/>
      <c r="C96" s="26"/>
      <c r="D96" s="26"/>
      <c r="E96" s="31"/>
      <c r="F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row>
    <row r="97" spans="2:35">
      <c r="B97" s="26"/>
      <c r="C97" s="26"/>
      <c r="D97" s="26"/>
      <c r="E97" s="31"/>
      <c r="F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row>
    <row r="98" spans="2:35">
      <c r="B98" s="26"/>
      <c r="C98" s="26"/>
      <c r="D98" s="26"/>
      <c r="E98" s="31"/>
      <c r="F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row>
    <row r="99" spans="2:35">
      <c r="B99" s="26"/>
      <c r="C99" s="26"/>
      <c r="D99" s="26"/>
      <c r="E99" s="31"/>
      <c r="F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row>
    <row r="100" spans="2:35">
      <c r="B100" s="26"/>
      <c r="C100" s="26"/>
      <c r="D100" s="26"/>
      <c r="E100" s="31"/>
      <c r="F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row>
    <row r="101" spans="2:35">
      <c r="B101" s="26"/>
      <c r="C101" s="26"/>
      <c r="D101" s="26"/>
      <c r="E101" s="31"/>
      <c r="F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row>
    <row r="102" spans="2:35">
      <c r="B102" s="26"/>
      <c r="C102" s="26"/>
      <c r="D102" s="26"/>
      <c r="E102" s="31"/>
      <c r="F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row>
    <row r="103" spans="2:35">
      <c r="B103" s="26"/>
      <c r="C103" s="26"/>
      <c r="D103" s="26"/>
      <c r="E103" s="31"/>
      <c r="F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row>
    <row r="104" spans="2:35">
      <c r="B104" s="26"/>
      <c r="C104" s="26"/>
      <c r="D104" s="26"/>
      <c r="E104" s="31"/>
      <c r="F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row>
    <row r="105" spans="2:35">
      <c r="B105" s="26"/>
      <c r="C105" s="26"/>
      <c r="D105" s="26"/>
      <c r="E105" s="31"/>
      <c r="F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row>
    <row r="106" spans="2:35">
      <c r="B106" s="26"/>
      <c r="C106" s="26"/>
      <c r="D106" s="26"/>
      <c r="E106" s="31"/>
      <c r="F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row>
    <row r="107" spans="2:35">
      <c r="B107" s="26"/>
      <c r="C107" s="26"/>
      <c r="D107" s="26"/>
      <c r="E107" s="31"/>
      <c r="F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row>
    <row r="108" spans="2:35">
      <c r="B108" s="26"/>
      <c r="C108" s="26"/>
      <c r="D108" s="26"/>
      <c r="E108" s="31"/>
      <c r="F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row>
    <row r="109" spans="2:35">
      <c r="B109" s="26"/>
      <c r="C109" s="26"/>
      <c r="D109" s="26"/>
      <c r="E109" s="31"/>
      <c r="F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row>
    <row r="110" spans="2:35">
      <c r="B110" s="26"/>
      <c r="C110" s="26"/>
      <c r="D110" s="26"/>
      <c r="E110" s="31"/>
      <c r="F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row>
    <row r="111" spans="2:35">
      <c r="B111" s="26"/>
      <c r="C111" s="26"/>
      <c r="D111" s="26"/>
      <c r="E111" s="31"/>
      <c r="F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row>
    <row r="112" spans="2:35">
      <c r="B112" s="26"/>
      <c r="C112" s="26"/>
      <c r="D112" s="26"/>
      <c r="E112" s="31"/>
      <c r="F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row>
    <row r="113" spans="2:35">
      <c r="B113" s="26"/>
      <c r="C113" s="26"/>
      <c r="D113" s="26"/>
      <c r="E113" s="31"/>
      <c r="F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row>
    <row r="114" spans="2:35">
      <c r="B114" s="26"/>
      <c r="C114" s="26"/>
      <c r="D114" s="26"/>
      <c r="E114" s="31"/>
      <c r="F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row>
    <row r="115" spans="2:35">
      <c r="B115" s="26"/>
      <c r="C115" s="26"/>
      <c r="D115" s="26"/>
      <c r="E115" s="31"/>
      <c r="F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row>
    <row r="116" spans="2:35">
      <c r="B116" s="26"/>
      <c r="C116" s="26"/>
      <c r="D116" s="26"/>
      <c r="E116" s="31"/>
      <c r="F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row>
    <row r="117" spans="2:35">
      <c r="B117" s="26"/>
      <c r="C117" s="26"/>
      <c r="D117" s="26"/>
      <c r="E117" s="31"/>
      <c r="F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row>
    <row r="118" spans="2:35">
      <c r="B118" s="26"/>
      <c r="C118" s="26"/>
      <c r="D118" s="26"/>
      <c r="E118" s="31"/>
      <c r="F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row>
    <row r="119" spans="2:35">
      <c r="B119" s="26"/>
      <c r="C119" s="26"/>
      <c r="D119" s="26"/>
      <c r="E119" s="31"/>
      <c r="F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row>
    <row r="120" spans="2:35">
      <c r="B120" s="26"/>
      <c r="C120" s="26"/>
      <c r="D120" s="26"/>
      <c r="E120" s="31"/>
      <c r="F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row>
    <row r="121" spans="2:35">
      <c r="B121" s="26"/>
      <c r="C121" s="26"/>
      <c r="D121" s="26"/>
      <c r="E121" s="31"/>
      <c r="F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row>
    <row r="122" spans="2:35">
      <c r="B122" s="26"/>
      <c r="C122" s="26"/>
      <c r="D122" s="26"/>
      <c r="E122" s="31"/>
      <c r="F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row>
    <row r="123" spans="2:35">
      <c r="B123" s="26"/>
      <c r="C123" s="26"/>
      <c r="D123" s="26"/>
      <c r="E123" s="31"/>
      <c r="F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row>
    <row r="124" spans="2:35">
      <c r="B124" s="26"/>
      <c r="C124" s="26"/>
      <c r="D124" s="26"/>
      <c r="E124" s="31"/>
      <c r="F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row>
    <row r="125" spans="2:35">
      <c r="B125" s="26"/>
      <c r="C125" s="26"/>
      <c r="D125" s="26"/>
      <c r="E125" s="31"/>
      <c r="F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row>
    <row r="126" spans="2:35">
      <c r="B126" s="26"/>
      <c r="C126" s="26"/>
      <c r="D126" s="26"/>
      <c r="E126" s="31"/>
      <c r="F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row>
    <row r="127" spans="2:35">
      <c r="B127" s="26"/>
      <c r="C127" s="26"/>
      <c r="D127" s="26"/>
      <c r="E127" s="31"/>
      <c r="F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row>
    <row r="128" spans="2:35">
      <c r="B128" s="26"/>
      <c r="C128" s="26"/>
      <c r="D128" s="26"/>
      <c r="E128" s="31"/>
      <c r="F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row>
    <row r="129" spans="2:35">
      <c r="B129" s="26"/>
      <c r="C129" s="26"/>
      <c r="D129" s="26"/>
      <c r="E129" s="31"/>
      <c r="F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row>
    <row r="130" spans="2:35">
      <c r="B130" s="26"/>
      <c r="C130" s="26"/>
      <c r="D130" s="26"/>
      <c r="E130" s="31"/>
      <c r="F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row>
    <row r="131" spans="2:35">
      <c r="B131" s="26"/>
      <c r="C131" s="26"/>
      <c r="D131" s="26"/>
      <c r="E131" s="31"/>
      <c r="F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row>
    <row r="132" spans="2:35">
      <c r="B132" s="26"/>
      <c r="C132" s="26"/>
      <c r="D132" s="26"/>
      <c r="E132" s="31"/>
      <c r="F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row>
    <row r="133" spans="2:35">
      <c r="B133" s="26"/>
      <c r="C133" s="26"/>
      <c r="D133" s="26"/>
      <c r="E133" s="31"/>
      <c r="F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row>
    <row r="134" spans="2:35">
      <c r="B134" s="26"/>
      <c r="C134" s="26"/>
      <c r="D134" s="26"/>
      <c r="E134" s="31"/>
      <c r="F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row>
    <row r="135" spans="2:35">
      <c r="B135" s="26"/>
      <c r="C135" s="26"/>
      <c r="D135" s="26"/>
      <c r="E135" s="31"/>
      <c r="F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row>
    <row r="136" spans="2:35">
      <c r="B136" s="26"/>
      <c r="C136" s="26"/>
      <c r="D136" s="26"/>
      <c r="E136" s="31"/>
      <c r="F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row>
    <row r="137" spans="2:35">
      <c r="B137" s="26"/>
      <c r="C137" s="26"/>
      <c r="D137" s="26"/>
      <c r="E137" s="31"/>
      <c r="F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row>
    <row r="138" spans="2:35">
      <c r="B138" s="26"/>
      <c r="C138" s="26"/>
      <c r="D138" s="26"/>
      <c r="E138" s="31"/>
      <c r="F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row>
    <row r="139" spans="2:35">
      <c r="B139" s="26"/>
      <c r="C139" s="26"/>
      <c r="D139" s="26"/>
      <c r="E139" s="31"/>
      <c r="F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row>
    <row r="140" spans="2:35">
      <c r="B140" s="26"/>
      <c r="C140" s="26"/>
      <c r="D140" s="26"/>
      <c r="E140" s="31"/>
      <c r="F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row>
    <row r="141" spans="2:35">
      <c r="B141" s="26"/>
      <c r="C141" s="26"/>
      <c r="D141" s="26"/>
      <c r="E141" s="31"/>
      <c r="F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row>
    <row r="142" spans="2:35">
      <c r="B142" s="26"/>
      <c r="C142" s="26"/>
      <c r="D142" s="26"/>
      <c r="E142" s="31"/>
      <c r="F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row>
    <row r="143" spans="2:35">
      <c r="B143" s="26"/>
      <c r="C143" s="26"/>
      <c r="D143" s="26"/>
      <c r="E143" s="31"/>
      <c r="F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row>
    <row r="144" spans="2:35">
      <c r="B144" s="26"/>
      <c r="C144" s="26"/>
      <c r="D144" s="26"/>
      <c r="E144" s="31"/>
      <c r="F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row>
    <row r="145" spans="2:35">
      <c r="B145" s="26"/>
      <c r="C145" s="26"/>
      <c r="D145" s="26"/>
      <c r="E145" s="31"/>
      <c r="F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row>
    <row r="146" spans="2:35">
      <c r="B146" s="26"/>
      <c r="C146" s="26"/>
      <c r="D146" s="26"/>
      <c r="E146" s="31"/>
      <c r="F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row>
    <row r="147" spans="2:35">
      <c r="B147" s="26"/>
      <c r="C147" s="26"/>
      <c r="D147" s="26"/>
      <c r="E147" s="31"/>
      <c r="F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row>
    <row r="148" spans="2:35">
      <c r="B148" s="26"/>
      <c r="C148" s="26"/>
      <c r="D148" s="26"/>
      <c r="E148" s="31"/>
      <c r="F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row>
    <row r="149" spans="2:35">
      <c r="B149" s="26"/>
      <c r="C149" s="26"/>
      <c r="D149" s="26"/>
      <c r="E149" s="31"/>
      <c r="F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row>
    <row r="150" spans="2:35">
      <c r="B150" s="26"/>
      <c r="C150" s="26"/>
      <c r="D150" s="26"/>
      <c r="E150" s="31"/>
      <c r="F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row>
    <row r="151" spans="2:35">
      <c r="B151" s="26"/>
      <c r="C151" s="26"/>
      <c r="D151" s="26"/>
      <c r="E151" s="31"/>
      <c r="F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row>
    <row r="152" spans="2:35">
      <c r="B152" s="26"/>
      <c r="C152" s="26"/>
      <c r="D152" s="26"/>
      <c r="E152" s="31"/>
      <c r="F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row>
    <row r="153" spans="2:35">
      <c r="B153" s="26"/>
      <c r="C153" s="26"/>
      <c r="D153" s="26"/>
      <c r="E153" s="31"/>
      <c r="F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row>
    <row r="154" spans="2:35">
      <c r="B154" s="26"/>
      <c r="C154" s="26"/>
      <c r="D154" s="26"/>
      <c r="E154" s="31"/>
      <c r="F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row>
    <row r="155" spans="2:35">
      <c r="B155" s="26"/>
      <c r="C155" s="26"/>
      <c r="D155" s="26"/>
      <c r="E155" s="31"/>
      <c r="F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row>
    <row r="156" spans="2:35">
      <c r="B156" s="26"/>
      <c r="C156" s="26"/>
      <c r="D156" s="26"/>
      <c r="E156" s="31"/>
      <c r="F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row>
    <row r="157" spans="2:35">
      <c r="B157" s="26"/>
      <c r="C157" s="26"/>
      <c r="D157" s="26"/>
      <c r="E157" s="31"/>
      <c r="F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row>
    <row r="158" spans="2:35">
      <c r="B158" s="26"/>
      <c r="C158" s="26"/>
      <c r="D158" s="26"/>
      <c r="E158" s="31"/>
      <c r="F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row>
    <row r="159" spans="2:35">
      <c r="B159" s="26"/>
      <c r="C159" s="26"/>
      <c r="D159" s="26"/>
      <c r="E159" s="31"/>
      <c r="F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row>
    <row r="160" spans="2:35">
      <c r="B160" s="26"/>
      <c r="C160" s="26"/>
      <c r="D160" s="26"/>
      <c r="E160" s="31"/>
      <c r="F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row>
    <row r="161" spans="2:35">
      <c r="B161" s="26"/>
      <c r="C161" s="26"/>
      <c r="D161" s="26"/>
      <c r="E161" s="31"/>
      <c r="F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row>
    <row r="162" spans="2:35">
      <c r="B162" s="26"/>
      <c r="C162" s="26"/>
      <c r="D162" s="26"/>
      <c r="E162" s="31"/>
      <c r="F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row>
    <row r="163" spans="2:35">
      <c r="B163" s="26"/>
      <c r="C163" s="26"/>
      <c r="D163" s="26"/>
      <c r="E163" s="31"/>
      <c r="F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row>
    <row r="164" spans="2:35">
      <c r="B164" s="26"/>
      <c r="C164" s="26"/>
      <c r="D164" s="26"/>
      <c r="E164" s="31"/>
      <c r="F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row>
    <row r="165" spans="2:35">
      <c r="B165" s="26"/>
      <c r="C165" s="26"/>
      <c r="D165" s="26"/>
      <c r="E165" s="31"/>
      <c r="F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row>
    <row r="166" spans="2:35">
      <c r="B166" s="26"/>
      <c r="C166" s="26"/>
      <c r="D166" s="26"/>
      <c r="E166" s="31"/>
      <c r="F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row>
    <row r="167" spans="2:35">
      <c r="B167" s="26"/>
      <c r="C167" s="26"/>
      <c r="D167" s="26"/>
      <c r="E167" s="31"/>
      <c r="F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row>
    <row r="168" spans="2:35">
      <c r="B168" s="26"/>
      <c r="C168" s="26"/>
      <c r="D168" s="26"/>
      <c r="E168" s="31"/>
      <c r="F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row>
    <row r="169" spans="2:35">
      <c r="B169" s="26"/>
      <c r="C169" s="26"/>
      <c r="D169" s="26"/>
      <c r="E169" s="31"/>
      <c r="F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row>
    <row r="170" spans="2:35">
      <c r="B170" s="26"/>
      <c r="C170" s="26"/>
      <c r="D170" s="26"/>
      <c r="E170" s="31"/>
      <c r="F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row>
    <row r="171" spans="2:35">
      <c r="B171" s="26"/>
      <c r="C171" s="26"/>
      <c r="D171" s="26"/>
      <c r="E171" s="31"/>
      <c r="F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row>
    <row r="172" spans="2:35">
      <c r="B172" s="26"/>
      <c r="C172" s="26"/>
      <c r="D172" s="26"/>
      <c r="E172" s="31"/>
      <c r="F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row>
    <row r="173" spans="2:35">
      <c r="B173" s="26"/>
      <c r="C173" s="26"/>
      <c r="D173" s="26"/>
      <c r="E173" s="31"/>
      <c r="F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row>
    <row r="174" spans="2:35">
      <c r="B174" s="26"/>
      <c r="C174" s="26"/>
      <c r="D174" s="26"/>
      <c r="E174" s="31"/>
      <c r="F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row>
    <row r="175" spans="2:35">
      <c r="B175" s="26"/>
      <c r="C175" s="26"/>
      <c r="D175" s="26"/>
      <c r="E175" s="31"/>
      <c r="F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row>
    <row r="176" spans="2:35">
      <c r="B176" s="26"/>
      <c r="C176" s="26"/>
      <c r="D176" s="26"/>
      <c r="E176" s="31"/>
      <c r="F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row>
    <row r="177" spans="2:35">
      <c r="B177" s="26"/>
      <c r="C177" s="26"/>
      <c r="D177" s="26"/>
      <c r="E177" s="31"/>
      <c r="F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row>
    <row r="178" spans="2:35">
      <c r="B178" s="26"/>
      <c r="C178" s="26"/>
      <c r="D178" s="26"/>
      <c r="E178" s="31"/>
      <c r="F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row>
    <row r="179" spans="2:35">
      <c r="B179" s="26"/>
      <c r="C179" s="26"/>
      <c r="D179" s="26"/>
      <c r="E179" s="31"/>
      <c r="F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row>
    <row r="180" spans="2:35">
      <c r="B180" s="26"/>
      <c r="C180" s="26"/>
      <c r="D180" s="26"/>
      <c r="E180" s="31"/>
      <c r="F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row>
    <row r="181" spans="2:35">
      <c r="B181" s="26"/>
      <c r="C181" s="26"/>
      <c r="D181" s="26"/>
      <c r="E181" s="31"/>
      <c r="F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row>
    <row r="182" spans="2:35">
      <c r="B182" s="26"/>
      <c r="C182" s="26"/>
      <c r="D182" s="26"/>
      <c r="E182" s="31"/>
      <c r="F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row>
    <row r="183" spans="2:35">
      <c r="B183" s="26"/>
      <c r="C183" s="26"/>
      <c r="D183" s="26"/>
      <c r="E183" s="31"/>
      <c r="F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row>
    <row r="184" spans="2:35">
      <c r="B184" s="26"/>
      <c r="C184" s="26"/>
      <c r="D184" s="26"/>
      <c r="E184" s="31"/>
      <c r="F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row>
    <row r="185" spans="2:35">
      <c r="B185" s="26"/>
      <c r="C185" s="26"/>
      <c r="D185" s="26"/>
      <c r="E185" s="31"/>
      <c r="F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row>
    <row r="186" spans="2:35">
      <c r="B186" s="26"/>
      <c r="C186" s="26"/>
      <c r="D186" s="26"/>
      <c r="E186" s="31"/>
      <c r="F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row>
    <row r="187" spans="2:35">
      <c r="B187" s="26"/>
      <c r="C187" s="26"/>
      <c r="D187" s="26"/>
      <c r="E187" s="31"/>
      <c r="F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row>
    <row r="188" spans="2:35">
      <c r="B188" s="26"/>
      <c r="C188" s="26"/>
      <c r="D188" s="26"/>
      <c r="E188" s="31"/>
      <c r="F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row>
    <row r="189" spans="2:35">
      <c r="B189" s="26"/>
      <c r="C189" s="26"/>
      <c r="D189" s="26"/>
      <c r="E189" s="31"/>
      <c r="F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row>
    <row r="190" spans="2:35">
      <c r="B190" s="26"/>
      <c r="C190" s="26"/>
      <c r="D190" s="26"/>
      <c r="E190" s="31"/>
      <c r="F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row>
    <row r="191" spans="2:35">
      <c r="B191" s="26"/>
      <c r="C191" s="26"/>
      <c r="D191" s="26"/>
      <c r="E191" s="31"/>
      <c r="F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row>
    <row r="192" spans="2:35">
      <c r="B192" s="26"/>
      <c r="C192" s="26"/>
      <c r="D192" s="26"/>
      <c r="E192" s="31"/>
      <c r="F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row>
    <row r="193" spans="2:35">
      <c r="B193" s="26"/>
      <c r="C193" s="26"/>
      <c r="D193" s="26"/>
      <c r="E193" s="31"/>
      <c r="F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row>
    <row r="194" spans="2:35">
      <c r="B194" s="26"/>
      <c r="C194" s="26"/>
      <c r="D194" s="26"/>
      <c r="E194" s="31"/>
      <c r="F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row>
    <row r="195" spans="2:35">
      <c r="B195" s="26"/>
      <c r="C195" s="26"/>
      <c r="D195" s="26"/>
      <c r="E195" s="31"/>
      <c r="F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row>
    <row r="196" spans="2:35">
      <c r="B196" s="26"/>
      <c r="C196" s="26"/>
      <c r="D196" s="26"/>
      <c r="E196" s="31"/>
      <c r="F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row>
    <row r="197" spans="2:35">
      <c r="B197" s="26"/>
      <c r="C197" s="26"/>
      <c r="D197" s="26"/>
      <c r="E197" s="31"/>
      <c r="F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row>
    <row r="198" spans="2:35">
      <c r="B198" s="26"/>
      <c r="C198" s="26"/>
      <c r="D198" s="26"/>
      <c r="E198" s="31"/>
      <c r="F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row>
    <row r="199" spans="2:35">
      <c r="B199" s="26"/>
      <c r="C199" s="26"/>
      <c r="D199" s="26"/>
      <c r="E199" s="31"/>
      <c r="F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row>
    <row r="200" spans="2:35">
      <c r="B200" s="26"/>
      <c r="C200" s="26"/>
      <c r="D200" s="26"/>
      <c r="E200" s="31"/>
      <c r="F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row>
    <row r="201" spans="2:35">
      <c r="B201" s="26"/>
      <c r="C201" s="26"/>
      <c r="D201" s="26"/>
      <c r="E201" s="31"/>
      <c r="F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row>
    <row r="202" spans="2:35">
      <c r="B202" s="26"/>
      <c r="C202" s="26"/>
      <c r="D202" s="26"/>
      <c r="E202" s="31"/>
      <c r="F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row>
    <row r="203" spans="2:35">
      <c r="B203" s="26"/>
      <c r="C203" s="26"/>
      <c r="D203" s="26"/>
      <c r="E203" s="31"/>
      <c r="F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row>
    <row r="204" spans="2:35">
      <c r="B204" s="26"/>
      <c r="C204" s="26"/>
      <c r="D204" s="26"/>
      <c r="E204" s="31"/>
      <c r="F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row>
    <row r="205" spans="2:35">
      <c r="B205" s="26"/>
      <c r="C205" s="26"/>
      <c r="D205" s="26"/>
      <c r="E205" s="31"/>
      <c r="F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row>
    <row r="206" spans="2:35">
      <c r="B206" s="26"/>
      <c r="C206" s="26"/>
      <c r="D206" s="26"/>
      <c r="E206" s="31"/>
      <c r="F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row>
    <row r="207" spans="2:35">
      <c r="B207" s="26"/>
      <c r="C207" s="26"/>
      <c r="D207" s="26"/>
      <c r="E207" s="31"/>
      <c r="F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row>
    <row r="208" spans="2:35">
      <c r="B208" s="26"/>
      <c r="C208" s="26"/>
      <c r="D208" s="26"/>
      <c r="E208" s="31"/>
      <c r="F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row>
    <row r="209" spans="2:35">
      <c r="B209" s="26"/>
      <c r="C209" s="26"/>
      <c r="D209" s="26"/>
      <c r="E209" s="31"/>
      <c r="F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row>
    <row r="210" spans="2:35">
      <c r="B210" s="26"/>
      <c r="C210" s="26"/>
      <c r="D210" s="26"/>
      <c r="E210" s="31"/>
      <c r="F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row>
    <row r="211" spans="2:35">
      <c r="B211" s="26"/>
      <c r="C211" s="26"/>
      <c r="D211" s="26"/>
      <c r="E211" s="31"/>
      <c r="F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row>
    <row r="212" spans="2:35">
      <c r="B212" s="26"/>
      <c r="C212" s="26"/>
      <c r="D212" s="26"/>
      <c r="E212" s="31"/>
      <c r="F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row>
    <row r="213" spans="2:35">
      <c r="B213" s="26"/>
      <c r="C213" s="26"/>
      <c r="D213" s="26"/>
      <c r="E213" s="31"/>
      <c r="F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row>
    <row r="214" spans="2:35">
      <c r="B214" s="26"/>
      <c r="C214" s="26"/>
      <c r="D214" s="26"/>
      <c r="E214" s="31"/>
      <c r="F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row>
    <row r="215" spans="2:35">
      <c r="B215" s="26"/>
      <c r="C215" s="26"/>
      <c r="D215" s="26"/>
      <c r="E215" s="31"/>
      <c r="F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row>
    <row r="216" spans="2:35">
      <c r="B216" s="26"/>
      <c r="C216" s="26"/>
      <c r="D216" s="26"/>
      <c r="E216" s="31"/>
      <c r="F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row>
    <row r="217" spans="2:35">
      <c r="B217" s="26"/>
      <c r="C217" s="26"/>
      <c r="D217" s="26"/>
      <c r="E217" s="31"/>
      <c r="F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row>
    <row r="218" spans="2:35">
      <c r="B218" s="26"/>
      <c r="C218" s="26"/>
      <c r="D218" s="26"/>
      <c r="E218" s="31"/>
      <c r="F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row>
    <row r="219" spans="2:35">
      <c r="B219" s="26"/>
      <c r="C219" s="26"/>
      <c r="D219" s="26"/>
      <c r="E219" s="31"/>
      <c r="F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row>
    <row r="220" spans="2:35">
      <c r="B220" s="26"/>
      <c r="C220" s="26"/>
      <c r="D220" s="26"/>
      <c r="E220" s="31"/>
      <c r="F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row>
    <row r="221" spans="2:35">
      <c r="B221" s="26"/>
      <c r="C221" s="26"/>
      <c r="D221" s="26"/>
      <c r="E221" s="31"/>
      <c r="F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row>
    <row r="222" spans="2:35">
      <c r="B222" s="26"/>
      <c r="C222" s="26"/>
      <c r="D222" s="26"/>
      <c r="E222" s="31"/>
      <c r="F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row>
    <row r="223" spans="2:35">
      <c r="B223" s="26"/>
      <c r="C223" s="26"/>
      <c r="D223" s="26"/>
      <c r="E223" s="31"/>
      <c r="F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row>
    <row r="224" spans="2:35">
      <c r="B224" s="26"/>
      <c r="C224" s="26"/>
      <c r="D224" s="26"/>
      <c r="E224" s="31"/>
      <c r="F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row>
    <row r="225" spans="2:35">
      <c r="B225" s="26"/>
      <c r="C225" s="26"/>
      <c r="D225" s="26"/>
      <c r="E225" s="31"/>
      <c r="F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row>
    <row r="226" spans="2:35">
      <c r="B226" s="26"/>
      <c r="C226" s="26"/>
      <c r="D226" s="26"/>
      <c r="E226" s="31"/>
      <c r="F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row>
    <row r="227" spans="2:35">
      <c r="B227" s="26"/>
      <c r="C227" s="26"/>
      <c r="D227" s="26"/>
      <c r="E227" s="31"/>
      <c r="F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row>
    <row r="228" spans="2:35">
      <c r="B228" s="26"/>
      <c r="C228" s="26"/>
      <c r="D228" s="26"/>
      <c r="E228" s="31"/>
      <c r="F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row>
    <row r="229" spans="2:35">
      <c r="B229" s="26"/>
      <c r="C229" s="26"/>
      <c r="D229" s="26"/>
      <c r="E229" s="31"/>
      <c r="F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row>
    <row r="230" spans="2:35">
      <c r="B230" s="26"/>
      <c r="C230" s="26"/>
      <c r="D230" s="26"/>
      <c r="E230" s="31"/>
      <c r="F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row>
    <row r="231" spans="2:35">
      <c r="B231" s="26"/>
      <c r="C231" s="26"/>
      <c r="D231" s="26"/>
      <c r="E231" s="31"/>
      <c r="F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row>
    <row r="232" spans="2:35">
      <c r="B232" s="26"/>
      <c r="C232" s="26"/>
      <c r="D232" s="26"/>
      <c r="E232" s="31"/>
      <c r="F232" s="26"/>
      <c r="J232" s="26"/>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6"/>
      <c r="AH232" s="26"/>
      <c r="AI232" s="26"/>
    </row>
    <row r="233" spans="2:35">
      <c r="B233" s="26"/>
      <c r="C233" s="26"/>
      <c r="D233" s="26"/>
      <c r="E233" s="31"/>
      <c r="F233" s="26"/>
      <c r="J233" s="26"/>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6"/>
      <c r="AH233" s="26"/>
      <c r="AI233" s="26"/>
    </row>
    <row r="234" spans="2:35">
      <c r="B234" s="26"/>
      <c r="C234" s="26"/>
      <c r="D234" s="26"/>
      <c r="E234" s="31"/>
      <c r="F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row>
    <row r="235" spans="2:35">
      <c r="B235" s="26"/>
      <c r="C235" s="26"/>
      <c r="D235" s="26"/>
      <c r="E235" s="31"/>
      <c r="F235" s="26"/>
      <c r="J235" s="26"/>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6"/>
      <c r="AH235" s="26"/>
      <c r="AI235" s="26"/>
    </row>
    <row r="236" spans="2:35">
      <c r="B236" s="26"/>
      <c r="C236" s="26"/>
      <c r="D236" s="26"/>
      <c r="E236" s="31"/>
      <c r="F236" s="26"/>
      <c r="J236" s="26"/>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6"/>
      <c r="AH236" s="26"/>
      <c r="AI236" s="26"/>
    </row>
    <row r="237" spans="2:35">
      <c r="B237" s="26"/>
      <c r="C237" s="26"/>
      <c r="D237" s="26"/>
      <c r="E237" s="31"/>
      <c r="F237" s="26"/>
      <c r="J237" s="26"/>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6"/>
      <c r="AH237" s="26"/>
      <c r="AI237" s="26"/>
    </row>
    <row r="238" spans="2:35">
      <c r="B238" s="26"/>
      <c r="C238" s="26"/>
      <c r="D238" s="26"/>
      <c r="E238" s="31"/>
      <c r="F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row>
    <row r="239" spans="2:35">
      <c r="B239" s="26"/>
      <c r="C239" s="26"/>
      <c r="D239" s="26"/>
      <c r="E239" s="31"/>
      <c r="F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row>
    <row r="240" spans="2:35">
      <c r="B240" s="26"/>
      <c r="C240" s="26"/>
      <c r="D240" s="26"/>
      <c r="E240" s="31"/>
      <c r="F240" s="26"/>
      <c r="J240" s="26"/>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row>
    <row r="241" spans="2:35">
      <c r="B241" s="26"/>
      <c r="C241" s="26"/>
      <c r="D241" s="26"/>
      <c r="E241" s="31"/>
      <c r="F241" s="26"/>
      <c r="J241" s="26"/>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6"/>
      <c r="AH241" s="26"/>
      <c r="AI241" s="26"/>
    </row>
    <row r="242" spans="2:35">
      <c r="B242" s="26"/>
      <c r="C242" s="26"/>
      <c r="D242" s="26"/>
      <c r="E242" s="31"/>
      <c r="F242" s="26"/>
      <c r="J242" s="26"/>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6"/>
      <c r="AH242" s="26"/>
      <c r="AI242" s="26"/>
    </row>
    <row r="243" spans="2:35">
      <c r="B243" s="26"/>
      <c r="C243" s="26"/>
      <c r="D243" s="26"/>
      <c r="E243" s="31"/>
      <c r="F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row>
    <row r="244" spans="2:35">
      <c r="B244" s="26"/>
      <c r="C244" s="26"/>
      <c r="D244" s="26"/>
      <c r="E244" s="31"/>
      <c r="F244" s="26"/>
      <c r="J244" s="26"/>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6"/>
      <c r="AH244" s="26"/>
      <c r="AI244" s="26"/>
    </row>
    <row r="245" spans="2:35">
      <c r="B245" s="26"/>
      <c r="C245" s="26"/>
      <c r="D245" s="26"/>
      <c r="E245" s="31"/>
      <c r="F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row>
    <row r="246" spans="2:35">
      <c r="B246" s="26"/>
      <c r="C246" s="26"/>
      <c r="D246" s="26"/>
      <c r="E246" s="31"/>
      <c r="F246" s="26"/>
      <c r="J246" s="26"/>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6"/>
      <c r="AH246" s="26"/>
      <c r="AI246" s="26"/>
    </row>
    <row r="247" spans="2:35">
      <c r="B247" s="26"/>
      <c r="C247" s="26"/>
      <c r="D247" s="26"/>
      <c r="E247" s="31"/>
      <c r="F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row>
    <row r="248" spans="2:35">
      <c r="B248" s="26"/>
      <c r="C248" s="26"/>
      <c r="D248" s="26"/>
      <c r="E248" s="31"/>
      <c r="F248" s="26"/>
      <c r="J248" s="26"/>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6"/>
      <c r="AH248" s="26"/>
      <c r="AI248" s="26"/>
    </row>
    <row r="249" spans="2:35">
      <c r="B249" s="26"/>
      <c r="C249" s="26"/>
      <c r="D249" s="26"/>
      <c r="E249" s="31"/>
      <c r="F249" s="26"/>
      <c r="J249" s="26"/>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6"/>
      <c r="AH249" s="26"/>
      <c r="AI249" s="26"/>
    </row>
    <row r="250" spans="2:35">
      <c r="B250" s="26"/>
      <c r="C250" s="26"/>
      <c r="D250" s="26"/>
      <c r="E250" s="31"/>
      <c r="F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row>
    <row r="251" spans="2:35">
      <c r="B251" s="26"/>
      <c r="C251" s="26"/>
      <c r="D251" s="26"/>
      <c r="E251" s="31"/>
      <c r="F251" s="26"/>
      <c r="J251" s="26"/>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6"/>
      <c r="AH251" s="26"/>
      <c r="AI251" s="26"/>
    </row>
    <row r="252" spans="2:35">
      <c r="B252" s="26"/>
      <c r="C252" s="26"/>
      <c r="D252" s="26"/>
      <c r="E252" s="31"/>
      <c r="F252" s="26"/>
      <c r="J252" s="26"/>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6"/>
      <c r="AH252" s="26"/>
      <c r="AI252" s="26"/>
    </row>
    <row r="253" spans="2:35">
      <c r="B253" s="26"/>
      <c r="C253" s="26"/>
      <c r="D253" s="26"/>
      <c r="E253" s="31"/>
      <c r="F253" s="26"/>
      <c r="J253" s="26"/>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6"/>
      <c r="AH253" s="26"/>
      <c r="AI253" s="26"/>
    </row>
    <row r="254" spans="2:35">
      <c r="B254" s="26"/>
      <c r="C254" s="26"/>
      <c r="D254" s="26"/>
      <c r="E254" s="31"/>
      <c r="F254" s="26"/>
      <c r="J254" s="26"/>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6"/>
      <c r="AH254" s="26"/>
      <c r="AI254" s="26"/>
    </row>
    <row r="255" spans="2:35">
      <c r="B255" s="26"/>
      <c r="C255" s="26"/>
      <c r="D255" s="26"/>
      <c r="E255" s="31"/>
      <c r="F255" s="26"/>
      <c r="J255" s="26"/>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6"/>
      <c r="AH255" s="26"/>
      <c r="AI255" s="26"/>
    </row>
    <row r="256" spans="2:35">
      <c r="B256" s="26"/>
      <c r="C256" s="26"/>
      <c r="D256" s="26"/>
      <c r="E256" s="31"/>
      <c r="F256" s="26"/>
      <c r="J256" s="26"/>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6"/>
      <c r="AH256" s="26"/>
      <c r="AI256" s="26"/>
    </row>
    <row r="257" spans="2:35">
      <c r="B257" s="26"/>
      <c r="C257" s="26"/>
      <c r="D257" s="26"/>
      <c r="E257" s="31"/>
      <c r="F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row>
    <row r="258" spans="2:35">
      <c r="B258" s="26"/>
      <c r="C258" s="26"/>
      <c r="D258" s="26"/>
      <c r="E258" s="31"/>
      <c r="F258" s="26"/>
      <c r="J258" s="26"/>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6"/>
      <c r="AH258" s="26"/>
      <c r="AI258" s="26"/>
    </row>
    <row r="259" spans="2:35">
      <c r="B259" s="26"/>
      <c r="C259" s="26"/>
      <c r="D259" s="26"/>
      <c r="E259" s="31"/>
      <c r="F259" s="26"/>
      <c r="J259" s="26"/>
      <c r="K259" s="26"/>
      <c r="L259" s="26"/>
      <c r="M259" s="26"/>
      <c r="N259" s="26"/>
      <c r="O259" s="26"/>
      <c r="P259" s="26"/>
      <c r="Q259" s="26"/>
      <c r="R259" s="26"/>
      <c r="S259" s="26"/>
      <c r="T259" s="26"/>
      <c r="U259" s="26"/>
      <c r="V259" s="26"/>
      <c r="W259" s="26"/>
      <c r="X259" s="26"/>
      <c r="Y259" s="26"/>
      <c r="Z259" s="26"/>
      <c r="AA259" s="26"/>
      <c r="AB259" s="26"/>
      <c r="AC259" s="26"/>
      <c r="AD259" s="26"/>
      <c r="AE259" s="26"/>
      <c r="AF259" s="26"/>
      <c r="AG259" s="26"/>
      <c r="AH259" s="26"/>
      <c r="AI259" s="26"/>
    </row>
    <row r="260" spans="2:35">
      <c r="B260" s="26"/>
      <c r="C260" s="26"/>
      <c r="D260" s="26"/>
      <c r="E260" s="31"/>
      <c r="F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row>
    <row r="261" spans="2:35">
      <c r="B261" s="26"/>
      <c r="C261" s="26"/>
      <c r="D261" s="26"/>
      <c r="E261" s="31"/>
      <c r="F261" s="26"/>
      <c r="J261" s="26"/>
      <c r="K261" s="26"/>
      <c r="L261" s="26"/>
      <c r="M261" s="26"/>
      <c r="N261" s="26"/>
      <c r="O261" s="26"/>
      <c r="P261" s="26"/>
      <c r="Q261" s="26"/>
      <c r="R261" s="26"/>
      <c r="S261" s="26"/>
      <c r="T261" s="26"/>
      <c r="U261" s="26"/>
      <c r="V261" s="26"/>
      <c r="W261" s="26"/>
      <c r="X261" s="26"/>
      <c r="Y261" s="26"/>
      <c r="Z261" s="26"/>
      <c r="AA261" s="26"/>
      <c r="AB261" s="26"/>
      <c r="AC261" s="26"/>
      <c r="AD261" s="26"/>
      <c r="AE261" s="26"/>
      <c r="AF261" s="26"/>
      <c r="AG261" s="26"/>
      <c r="AH261" s="26"/>
      <c r="AI261" s="26"/>
    </row>
    <row r="262" spans="2:35">
      <c r="B262" s="26"/>
      <c r="C262" s="26"/>
      <c r="D262" s="26"/>
      <c r="E262" s="31"/>
      <c r="F262" s="26"/>
      <c r="J262" s="26"/>
      <c r="K262" s="26"/>
      <c r="L262" s="26"/>
      <c r="M262" s="26"/>
      <c r="N262" s="26"/>
      <c r="O262" s="26"/>
      <c r="P262" s="26"/>
      <c r="Q262" s="26"/>
      <c r="R262" s="26"/>
      <c r="S262" s="26"/>
      <c r="T262" s="26"/>
      <c r="U262" s="26"/>
      <c r="V262" s="26"/>
      <c r="W262" s="26"/>
      <c r="X262" s="26"/>
      <c r="Y262" s="26"/>
      <c r="Z262" s="26"/>
      <c r="AA262" s="26"/>
      <c r="AB262" s="26"/>
      <c r="AC262" s="26"/>
      <c r="AD262" s="26"/>
      <c r="AE262" s="26"/>
      <c r="AF262" s="26"/>
      <c r="AG262" s="26"/>
      <c r="AH262" s="26"/>
      <c r="AI262" s="26"/>
    </row>
    <row r="263" spans="2:35">
      <c r="B263" s="26"/>
      <c r="C263" s="26"/>
      <c r="D263" s="26"/>
      <c r="E263" s="31"/>
      <c r="F263" s="26"/>
      <c r="J263" s="26"/>
      <c r="K263" s="26"/>
      <c r="L263" s="26"/>
      <c r="M263" s="26"/>
      <c r="N263" s="26"/>
      <c r="O263" s="26"/>
      <c r="P263" s="26"/>
      <c r="Q263" s="26"/>
      <c r="R263" s="26"/>
      <c r="S263" s="26"/>
      <c r="T263" s="26"/>
      <c r="U263" s="26"/>
      <c r="V263" s="26"/>
      <c r="W263" s="26"/>
      <c r="X263" s="26"/>
      <c r="Y263" s="26"/>
      <c r="Z263" s="26"/>
      <c r="AA263" s="26"/>
      <c r="AB263" s="26"/>
      <c r="AC263" s="26"/>
      <c r="AD263" s="26"/>
      <c r="AE263" s="26"/>
      <c r="AF263" s="26"/>
      <c r="AG263" s="26"/>
      <c r="AH263" s="26"/>
      <c r="AI263" s="26"/>
    </row>
    <row r="264" spans="2:35">
      <c r="B264" s="26"/>
      <c r="C264" s="26"/>
      <c r="D264" s="26"/>
      <c r="E264" s="31"/>
      <c r="F264" s="26"/>
      <c r="J264" s="26"/>
      <c r="K264" s="26"/>
      <c r="L264" s="26"/>
      <c r="M264" s="26"/>
      <c r="N264" s="26"/>
      <c r="O264" s="26"/>
      <c r="P264" s="26"/>
      <c r="Q264" s="26"/>
      <c r="R264" s="26"/>
      <c r="S264" s="26"/>
      <c r="T264" s="26"/>
      <c r="U264" s="26"/>
      <c r="V264" s="26"/>
      <c r="W264" s="26"/>
      <c r="X264" s="26"/>
      <c r="Y264" s="26"/>
      <c r="Z264" s="26"/>
      <c r="AA264" s="26"/>
      <c r="AB264" s="26"/>
      <c r="AC264" s="26"/>
      <c r="AD264" s="26"/>
      <c r="AE264" s="26"/>
      <c r="AF264" s="26"/>
      <c r="AG264" s="26"/>
      <c r="AH264" s="26"/>
      <c r="AI264" s="26"/>
    </row>
    <row r="265" spans="2:35">
      <c r="B265" s="26"/>
      <c r="C265" s="26"/>
      <c r="D265" s="26"/>
      <c r="E265" s="31"/>
      <c r="F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row>
    <row r="266" spans="2:35">
      <c r="B266" s="26"/>
      <c r="C266" s="26"/>
      <c r="D266" s="26"/>
      <c r="E266" s="31"/>
      <c r="F266" s="26"/>
      <c r="J266" s="26"/>
      <c r="K266" s="26"/>
      <c r="L266" s="26"/>
      <c r="M266" s="26"/>
      <c r="N266" s="26"/>
      <c r="O266" s="26"/>
      <c r="P266" s="26"/>
      <c r="Q266" s="26"/>
      <c r="R266" s="26"/>
      <c r="S266" s="26"/>
      <c r="T266" s="26"/>
      <c r="U266" s="26"/>
      <c r="V266" s="26"/>
      <c r="W266" s="26"/>
      <c r="X266" s="26"/>
      <c r="Y266" s="26"/>
      <c r="Z266" s="26"/>
      <c r="AA266" s="26"/>
      <c r="AB266" s="26"/>
      <c r="AC266" s="26"/>
      <c r="AD266" s="26"/>
      <c r="AE266" s="26"/>
      <c r="AF266" s="26"/>
      <c r="AG266" s="26"/>
      <c r="AH266" s="26"/>
      <c r="AI266" s="26"/>
    </row>
    <row r="267" spans="2:35">
      <c r="B267" s="26"/>
      <c r="C267" s="26"/>
      <c r="D267" s="26"/>
      <c r="E267" s="31"/>
      <c r="F267" s="26"/>
      <c r="J267" s="26"/>
      <c r="K267" s="26"/>
      <c r="L267" s="26"/>
      <c r="M267" s="26"/>
      <c r="N267" s="26"/>
      <c r="O267" s="26"/>
      <c r="P267" s="26"/>
      <c r="Q267" s="26"/>
      <c r="R267" s="26"/>
      <c r="S267" s="26"/>
      <c r="T267" s="26"/>
      <c r="U267" s="26"/>
      <c r="V267" s="26"/>
      <c r="W267" s="26"/>
      <c r="X267" s="26"/>
      <c r="Y267" s="26"/>
      <c r="Z267" s="26"/>
      <c r="AA267" s="26"/>
      <c r="AB267" s="26"/>
      <c r="AC267" s="26"/>
      <c r="AD267" s="26"/>
      <c r="AE267" s="26"/>
      <c r="AF267" s="26"/>
      <c r="AG267" s="26"/>
      <c r="AH267" s="26"/>
      <c r="AI267" s="26"/>
    </row>
    <row r="268" spans="2:35">
      <c r="B268" s="26"/>
      <c r="C268" s="26"/>
      <c r="D268" s="26"/>
      <c r="E268" s="31"/>
      <c r="F268" s="26"/>
      <c r="J268" s="26"/>
      <c r="K268" s="26"/>
      <c r="L268" s="26"/>
      <c r="M268" s="26"/>
      <c r="N268" s="26"/>
      <c r="O268" s="26"/>
      <c r="P268" s="26"/>
      <c r="Q268" s="26"/>
      <c r="R268" s="26"/>
      <c r="S268" s="26"/>
      <c r="T268" s="26"/>
      <c r="U268" s="26"/>
      <c r="V268" s="26"/>
      <c r="W268" s="26"/>
      <c r="X268" s="26"/>
      <c r="Y268" s="26"/>
      <c r="Z268" s="26"/>
      <c r="AA268" s="26"/>
      <c r="AB268" s="26"/>
      <c r="AC268" s="26"/>
      <c r="AD268" s="26"/>
      <c r="AE268" s="26"/>
      <c r="AF268" s="26"/>
      <c r="AG268" s="26"/>
      <c r="AH268" s="26"/>
      <c r="AI268" s="26"/>
    </row>
    <row r="269" spans="2:35">
      <c r="B269" s="26"/>
      <c r="C269" s="26"/>
      <c r="D269" s="26"/>
      <c r="E269" s="31"/>
      <c r="F269" s="26"/>
      <c r="J269" s="26"/>
      <c r="K269" s="26"/>
      <c r="L269" s="26"/>
      <c r="M269" s="26"/>
      <c r="N269" s="26"/>
      <c r="O269" s="26"/>
      <c r="P269" s="26"/>
      <c r="Q269" s="26"/>
      <c r="R269" s="26"/>
      <c r="S269" s="26"/>
      <c r="T269" s="26"/>
      <c r="U269" s="26"/>
      <c r="V269" s="26"/>
      <c r="W269" s="26"/>
      <c r="X269" s="26"/>
      <c r="Y269" s="26"/>
      <c r="Z269" s="26"/>
      <c r="AA269" s="26"/>
      <c r="AB269" s="26"/>
      <c r="AC269" s="26"/>
      <c r="AD269" s="26"/>
      <c r="AE269" s="26"/>
      <c r="AF269" s="26"/>
      <c r="AG269" s="26"/>
      <c r="AH269" s="26"/>
      <c r="AI269" s="26"/>
    </row>
    <row r="270" spans="2:35">
      <c r="B270" s="26"/>
      <c r="C270" s="26"/>
      <c r="D270" s="26"/>
      <c r="E270" s="31"/>
      <c r="F270" s="26"/>
      <c r="J270" s="26"/>
      <c r="K270" s="26"/>
      <c r="L270" s="26"/>
      <c r="M270" s="26"/>
      <c r="N270" s="26"/>
      <c r="O270" s="26"/>
      <c r="P270" s="26"/>
      <c r="Q270" s="26"/>
      <c r="R270" s="26"/>
      <c r="S270" s="26"/>
      <c r="T270" s="26"/>
      <c r="U270" s="26"/>
      <c r="V270" s="26"/>
      <c r="W270" s="26"/>
      <c r="X270" s="26"/>
      <c r="Y270" s="26"/>
      <c r="Z270" s="26"/>
      <c r="AA270" s="26"/>
      <c r="AB270" s="26"/>
      <c r="AC270" s="26"/>
      <c r="AD270" s="26"/>
      <c r="AE270" s="26"/>
      <c r="AF270" s="26"/>
      <c r="AG270" s="26"/>
      <c r="AH270" s="26"/>
      <c r="AI270" s="26"/>
    </row>
    <row r="271" spans="2:35">
      <c r="B271" s="26"/>
      <c r="C271" s="26"/>
      <c r="D271" s="26"/>
      <c r="E271" s="31"/>
      <c r="F271" s="26"/>
      <c r="J271" s="26"/>
      <c r="K271" s="26"/>
      <c r="L271" s="26"/>
      <c r="M271" s="26"/>
      <c r="N271" s="26"/>
      <c r="O271" s="26"/>
      <c r="P271" s="26"/>
      <c r="Q271" s="26"/>
      <c r="R271" s="26"/>
      <c r="S271" s="26"/>
      <c r="T271" s="26"/>
      <c r="U271" s="26"/>
      <c r="V271" s="26"/>
      <c r="W271" s="26"/>
      <c r="X271" s="26"/>
      <c r="Y271" s="26"/>
      <c r="Z271" s="26"/>
      <c r="AA271" s="26"/>
      <c r="AB271" s="26"/>
      <c r="AC271" s="26"/>
      <c r="AD271" s="26"/>
      <c r="AE271" s="26"/>
      <c r="AF271" s="26"/>
      <c r="AG271" s="26"/>
      <c r="AH271" s="26"/>
      <c r="AI271" s="26"/>
    </row>
    <row r="272" spans="2:35">
      <c r="B272" s="26"/>
      <c r="C272" s="26"/>
      <c r="D272" s="26"/>
      <c r="E272" s="31"/>
      <c r="F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row>
    <row r="273" spans="2:35">
      <c r="B273" s="26"/>
      <c r="C273" s="26"/>
      <c r="D273" s="26"/>
      <c r="E273" s="31"/>
      <c r="F273" s="26"/>
      <c r="J273" s="26"/>
      <c r="K273" s="26"/>
      <c r="L273" s="26"/>
      <c r="M273" s="26"/>
      <c r="N273" s="26"/>
      <c r="O273" s="26"/>
      <c r="P273" s="26"/>
      <c r="Q273" s="26"/>
      <c r="R273" s="26"/>
      <c r="S273" s="26"/>
      <c r="T273" s="26"/>
      <c r="U273" s="26"/>
      <c r="V273" s="26"/>
      <c r="W273" s="26"/>
      <c r="X273" s="26"/>
      <c r="Y273" s="26"/>
      <c r="Z273" s="26"/>
      <c r="AA273" s="26"/>
      <c r="AB273" s="26"/>
      <c r="AC273" s="26"/>
      <c r="AD273" s="26"/>
      <c r="AE273" s="26"/>
      <c r="AF273" s="26"/>
      <c r="AG273" s="26"/>
      <c r="AH273" s="26"/>
      <c r="AI273" s="26"/>
    </row>
    <row r="274" spans="2:35">
      <c r="B274" s="26"/>
      <c r="C274" s="26"/>
      <c r="D274" s="26"/>
      <c r="E274" s="31"/>
      <c r="F274" s="26"/>
      <c r="J274" s="26"/>
      <c r="K274" s="26"/>
      <c r="L274" s="26"/>
      <c r="M274" s="26"/>
      <c r="N274" s="26"/>
      <c r="O274" s="26"/>
      <c r="P274" s="26"/>
      <c r="Q274" s="26"/>
      <c r="R274" s="26"/>
      <c r="S274" s="26"/>
      <c r="T274" s="26"/>
      <c r="U274" s="26"/>
      <c r="V274" s="26"/>
      <c r="W274" s="26"/>
      <c r="X274" s="26"/>
      <c r="Y274" s="26"/>
      <c r="Z274" s="26"/>
      <c r="AA274" s="26"/>
      <c r="AB274" s="26"/>
      <c r="AC274" s="26"/>
      <c r="AD274" s="26"/>
      <c r="AE274" s="26"/>
      <c r="AF274" s="26"/>
      <c r="AG274" s="26"/>
      <c r="AH274" s="26"/>
      <c r="AI274" s="26"/>
    </row>
    <row r="275" spans="2:35">
      <c r="B275" s="26"/>
      <c r="C275" s="26"/>
      <c r="D275" s="26"/>
      <c r="E275" s="31"/>
      <c r="F275" s="26"/>
      <c r="J275" s="26"/>
      <c r="K275" s="26"/>
      <c r="L275" s="26"/>
      <c r="M275" s="26"/>
      <c r="N275" s="26"/>
      <c r="O275" s="26"/>
      <c r="P275" s="26"/>
      <c r="Q275" s="26"/>
      <c r="R275" s="26"/>
      <c r="S275" s="26"/>
      <c r="T275" s="26"/>
      <c r="U275" s="26"/>
      <c r="V275" s="26"/>
      <c r="W275" s="26"/>
      <c r="X275" s="26"/>
      <c r="Y275" s="26"/>
      <c r="Z275" s="26"/>
      <c r="AA275" s="26"/>
      <c r="AB275" s="26"/>
      <c r="AC275" s="26"/>
      <c r="AD275" s="26"/>
      <c r="AE275" s="26"/>
      <c r="AF275" s="26"/>
      <c r="AG275" s="26"/>
      <c r="AH275" s="26"/>
      <c r="AI275" s="26"/>
    </row>
    <row r="276" spans="2:35">
      <c r="B276" s="26"/>
      <c r="C276" s="26"/>
      <c r="D276" s="26"/>
      <c r="E276" s="31"/>
      <c r="F276" s="26"/>
      <c r="J276" s="26"/>
      <c r="K276" s="26"/>
      <c r="L276" s="26"/>
      <c r="M276" s="26"/>
      <c r="N276" s="26"/>
      <c r="O276" s="26"/>
      <c r="P276" s="26"/>
      <c r="Q276" s="26"/>
      <c r="R276" s="26"/>
      <c r="S276" s="26"/>
      <c r="T276" s="26"/>
      <c r="U276" s="26"/>
      <c r="V276" s="26"/>
      <c r="W276" s="26"/>
      <c r="X276" s="26"/>
      <c r="Y276" s="26"/>
      <c r="Z276" s="26"/>
      <c r="AA276" s="26"/>
      <c r="AB276" s="26"/>
      <c r="AC276" s="26"/>
      <c r="AD276" s="26"/>
      <c r="AE276" s="26"/>
      <c r="AF276" s="26"/>
      <c r="AG276" s="26"/>
      <c r="AH276" s="26"/>
      <c r="AI276" s="26"/>
    </row>
    <row r="277" spans="2:35">
      <c r="B277" s="26"/>
      <c r="C277" s="26"/>
      <c r="D277" s="26"/>
      <c r="E277" s="31"/>
      <c r="F277" s="26"/>
      <c r="J277" s="26"/>
      <c r="K277" s="26"/>
      <c r="L277" s="26"/>
      <c r="M277" s="26"/>
      <c r="N277" s="26"/>
      <c r="O277" s="26"/>
      <c r="P277" s="26"/>
      <c r="Q277" s="26"/>
      <c r="R277" s="26"/>
      <c r="S277" s="26"/>
      <c r="T277" s="26"/>
      <c r="U277" s="26"/>
      <c r="V277" s="26"/>
      <c r="W277" s="26"/>
      <c r="X277" s="26"/>
      <c r="Y277" s="26"/>
      <c r="Z277" s="26"/>
      <c r="AA277" s="26"/>
      <c r="AB277" s="26"/>
      <c r="AC277" s="26"/>
      <c r="AD277" s="26"/>
      <c r="AE277" s="26"/>
      <c r="AF277" s="26"/>
      <c r="AG277" s="26"/>
      <c r="AH277" s="26"/>
      <c r="AI277" s="26"/>
    </row>
    <row r="278" spans="2:35">
      <c r="B278" s="26"/>
      <c r="C278" s="26"/>
      <c r="D278" s="26"/>
      <c r="E278" s="31"/>
      <c r="F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row>
    <row r="279" spans="2:35">
      <c r="B279" s="26"/>
      <c r="C279" s="26"/>
      <c r="D279" s="26"/>
      <c r="E279" s="31"/>
      <c r="F279" s="26"/>
      <c r="J279" s="26"/>
      <c r="K279" s="26"/>
      <c r="L279" s="26"/>
      <c r="M279" s="26"/>
      <c r="N279" s="26"/>
      <c r="O279" s="26"/>
      <c r="P279" s="26"/>
      <c r="Q279" s="26"/>
      <c r="R279" s="26"/>
      <c r="S279" s="26"/>
      <c r="T279" s="26"/>
      <c r="U279" s="26"/>
      <c r="V279" s="26"/>
      <c r="W279" s="26"/>
      <c r="X279" s="26"/>
      <c r="Y279" s="26"/>
      <c r="Z279" s="26"/>
      <c r="AA279" s="26"/>
      <c r="AB279" s="26"/>
      <c r="AC279" s="26"/>
      <c r="AD279" s="26"/>
      <c r="AE279" s="26"/>
      <c r="AF279" s="26"/>
      <c r="AG279" s="26"/>
      <c r="AH279" s="26"/>
      <c r="AI279" s="26"/>
    </row>
    <row r="280" spans="2:35">
      <c r="B280" s="26"/>
      <c r="C280" s="26"/>
      <c r="D280" s="26"/>
      <c r="E280" s="31"/>
      <c r="F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row>
    <row r="281" spans="2:35">
      <c r="B281" s="26"/>
      <c r="C281" s="26"/>
      <c r="D281" s="26"/>
      <c r="E281" s="31"/>
      <c r="F281" s="26"/>
      <c r="J281" s="26"/>
      <c r="K281" s="26"/>
      <c r="L281" s="26"/>
      <c r="M281" s="26"/>
      <c r="N281" s="26"/>
      <c r="O281" s="26"/>
      <c r="P281" s="26"/>
      <c r="Q281" s="26"/>
      <c r="R281" s="26"/>
      <c r="S281" s="26"/>
      <c r="T281" s="26"/>
      <c r="U281" s="26"/>
      <c r="V281" s="26"/>
      <c r="W281" s="26"/>
      <c r="X281" s="26"/>
      <c r="Y281" s="26"/>
      <c r="Z281" s="26"/>
      <c r="AA281" s="26"/>
      <c r="AB281" s="26"/>
      <c r="AC281" s="26"/>
      <c r="AD281" s="26"/>
      <c r="AE281" s="26"/>
      <c r="AF281" s="26"/>
      <c r="AG281" s="26"/>
      <c r="AH281" s="26"/>
      <c r="AI281" s="26"/>
    </row>
    <row r="282" spans="2:35">
      <c r="B282" s="26"/>
      <c r="C282" s="26"/>
      <c r="D282" s="26"/>
      <c r="E282" s="31"/>
      <c r="F282" s="26"/>
      <c r="J282" s="26"/>
      <c r="K282" s="26"/>
      <c r="L282" s="26"/>
      <c r="M282" s="26"/>
      <c r="N282" s="26"/>
      <c r="O282" s="26"/>
      <c r="P282" s="26"/>
      <c r="Q282" s="26"/>
      <c r="R282" s="26"/>
      <c r="S282" s="26"/>
      <c r="T282" s="26"/>
      <c r="U282" s="26"/>
      <c r="V282" s="26"/>
      <c r="W282" s="26"/>
      <c r="X282" s="26"/>
      <c r="Y282" s="26"/>
      <c r="Z282" s="26"/>
      <c r="AA282" s="26"/>
      <c r="AB282" s="26"/>
      <c r="AC282" s="26"/>
      <c r="AD282" s="26"/>
      <c r="AE282" s="26"/>
      <c r="AF282" s="26"/>
      <c r="AG282" s="26"/>
      <c r="AH282" s="26"/>
      <c r="AI282" s="26"/>
    </row>
    <row r="283" spans="2:35">
      <c r="B283" s="26"/>
      <c r="C283" s="26"/>
      <c r="D283" s="26"/>
      <c r="E283" s="31"/>
      <c r="F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row>
    <row r="284" spans="2:35">
      <c r="B284" s="26"/>
      <c r="C284" s="26"/>
      <c r="D284" s="26"/>
      <c r="E284" s="31"/>
      <c r="F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row>
    <row r="285" spans="2:35">
      <c r="B285" s="26"/>
      <c r="C285" s="26"/>
      <c r="D285" s="26"/>
      <c r="E285" s="31"/>
      <c r="F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row>
    <row r="286" spans="2:35">
      <c r="B286" s="26"/>
      <c r="C286" s="26"/>
      <c r="D286" s="26"/>
      <c r="E286" s="31"/>
      <c r="F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row>
    <row r="287" spans="2:35">
      <c r="B287" s="26"/>
      <c r="C287" s="26"/>
      <c r="D287" s="26"/>
      <c r="E287" s="31"/>
      <c r="F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row>
    <row r="288" spans="2:35">
      <c r="B288" s="26"/>
      <c r="C288" s="26"/>
      <c r="D288" s="26"/>
      <c r="E288" s="31"/>
      <c r="F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row>
    <row r="289" spans="2:35">
      <c r="B289" s="26"/>
      <c r="C289" s="26"/>
      <c r="D289" s="26"/>
      <c r="E289" s="31"/>
      <c r="F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row>
    <row r="290" spans="2:35">
      <c r="B290" s="26"/>
      <c r="C290" s="26"/>
      <c r="D290" s="26"/>
      <c r="E290" s="31"/>
      <c r="F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row>
    <row r="291" spans="2:35">
      <c r="B291" s="26"/>
      <c r="C291" s="26"/>
      <c r="D291" s="26"/>
      <c r="E291" s="31"/>
      <c r="F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row>
    <row r="292" spans="2:35">
      <c r="B292" s="26"/>
      <c r="C292" s="26"/>
      <c r="D292" s="26"/>
      <c r="E292" s="31"/>
      <c r="F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row>
    <row r="293" spans="2:35">
      <c r="B293" s="26"/>
      <c r="C293" s="26"/>
      <c r="D293" s="26"/>
      <c r="E293" s="31"/>
      <c r="F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row>
    <row r="294" spans="2:35">
      <c r="B294" s="26"/>
      <c r="C294" s="26"/>
      <c r="D294" s="26"/>
      <c r="E294" s="31"/>
      <c r="F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row>
    <row r="295" spans="2:35">
      <c r="B295" s="26"/>
      <c r="C295" s="26"/>
      <c r="D295" s="26"/>
      <c r="E295" s="31"/>
      <c r="F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row>
    <row r="296" spans="2:35">
      <c r="B296" s="26"/>
      <c r="C296" s="26"/>
      <c r="D296" s="26"/>
      <c r="E296" s="31"/>
      <c r="F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row>
    <row r="297" spans="2:35">
      <c r="B297" s="26"/>
      <c r="C297" s="26"/>
      <c r="D297" s="26"/>
      <c r="E297" s="31"/>
      <c r="F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row>
    <row r="298" spans="2:35">
      <c r="B298" s="26"/>
      <c r="C298" s="26"/>
      <c r="D298" s="26"/>
      <c r="E298" s="31"/>
      <c r="F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row>
    <row r="299" spans="2:35">
      <c r="B299" s="26"/>
      <c r="C299" s="26"/>
      <c r="D299" s="26"/>
      <c r="E299" s="31"/>
      <c r="F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row>
    <row r="300" spans="2:35">
      <c r="B300" s="26"/>
      <c r="C300" s="26"/>
      <c r="D300" s="26"/>
      <c r="E300" s="31"/>
      <c r="F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row>
    <row r="301" spans="2:35">
      <c r="B301" s="26"/>
      <c r="C301" s="26"/>
      <c r="D301" s="26"/>
      <c r="E301" s="31"/>
      <c r="F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row>
    <row r="302" spans="2:35">
      <c r="B302" s="26"/>
      <c r="C302" s="26"/>
      <c r="D302" s="26"/>
      <c r="E302" s="31"/>
      <c r="F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row>
    <row r="303" spans="2:35">
      <c r="B303" s="26"/>
      <c r="C303" s="26"/>
      <c r="D303" s="26"/>
      <c r="E303" s="31"/>
      <c r="F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row>
    <row r="304" spans="2:35">
      <c r="B304" s="26"/>
      <c r="C304" s="26"/>
      <c r="D304" s="26"/>
      <c r="E304" s="31"/>
      <c r="F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row>
    <row r="305" spans="2:35">
      <c r="B305" s="26"/>
      <c r="C305" s="26"/>
      <c r="D305" s="26"/>
      <c r="E305" s="31"/>
      <c r="F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row>
    <row r="306" spans="2:35">
      <c r="B306" s="26"/>
      <c r="C306" s="26"/>
      <c r="D306" s="26"/>
      <c r="E306" s="31"/>
      <c r="F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row>
    <row r="307" spans="2:35">
      <c r="B307" s="26"/>
      <c r="C307" s="26"/>
      <c r="D307" s="26"/>
      <c r="E307" s="31"/>
      <c r="F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row>
    <row r="308" spans="2:35">
      <c r="B308" s="26"/>
      <c r="C308" s="26"/>
      <c r="D308" s="26"/>
      <c r="E308" s="31"/>
      <c r="F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row>
    <row r="309" spans="2:35">
      <c r="B309" s="26"/>
      <c r="C309" s="26"/>
      <c r="D309" s="26"/>
      <c r="E309" s="31"/>
      <c r="F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row>
    <row r="310" spans="2:35">
      <c r="B310" s="26"/>
      <c r="C310" s="26"/>
      <c r="D310" s="26"/>
      <c r="E310" s="31"/>
      <c r="F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row>
    <row r="311" spans="2:35">
      <c r="B311" s="26"/>
      <c r="C311" s="26"/>
      <c r="D311" s="26"/>
      <c r="E311" s="31"/>
      <c r="F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row>
    <row r="312" spans="2:35">
      <c r="B312" s="26"/>
      <c r="C312" s="26"/>
      <c r="D312" s="26"/>
      <c r="E312" s="31"/>
      <c r="F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row>
    <row r="313" spans="2:35">
      <c r="B313" s="26"/>
      <c r="C313" s="26"/>
      <c r="D313" s="26"/>
      <c r="E313" s="31"/>
      <c r="F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row>
    <row r="314" spans="2:35">
      <c r="B314" s="26"/>
      <c r="C314" s="26"/>
      <c r="D314" s="26"/>
      <c r="E314" s="31"/>
      <c r="F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row>
    <row r="315" spans="2:35">
      <c r="B315" s="26"/>
      <c r="C315" s="26"/>
      <c r="D315" s="26"/>
      <c r="E315" s="31"/>
      <c r="F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row>
    <row r="316" spans="2:35">
      <c r="B316" s="26"/>
      <c r="C316" s="26"/>
      <c r="D316" s="26"/>
      <c r="E316" s="31"/>
      <c r="F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row>
    <row r="317" spans="2:35">
      <c r="B317" s="26"/>
      <c r="C317" s="26"/>
      <c r="D317" s="26"/>
      <c r="E317" s="31"/>
      <c r="F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row>
    <row r="318" spans="2:35">
      <c r="B318" s="26"/>
      <c r="C318" s="26"/>
      <c r="D318" s="26"/>
      <c r="E318" s="31"/>
      <c r="F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row>
    <row r="319" spans="2:35">
      <c r="B319" s="26"/>
      <c r="C319" s="26"/>
      <c r="D319" s="26"/>
      <c r="E319" s="31"/>
      <c r="F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row>
    <row r="320" spans="2:35">
      <c r="B320" s="26"/>
      <c r="C320" s="26"/>
      <c r="D320" s="26"/>
      <c r="E320" s="31"/>
      <c r="F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row>
    <row r="321" spans="2:35">
      <c r="B321" s="26"/>
      <c r="C321" s="26"/>
      <c r="D321" s="26"/>
      <c r="E321" s="31"/>
      <c r="F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row>
    <row r="322" spans="2:35">
      <c r="B322" s="26"/>
      <c r="C322" s="26"/>
      <c r="D322" s="26"/>
      <c r="E322" s="31"/>
      <c r="F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row>
    <row r="323" spans="2:35">
      <c r="B323" s="26"/>
      <c r="C323" s="26"/>
      <c r="D323" s="26"/>
      <c r="E323" s="31"/>
      <c r="F323" s="26"/>
      <c r="J323" s="26"/>
      <c r="K323" s="26"/>
      <c r="L323" s="26"/>
      <c r="M323" s="26"/>
      <c r="N323" s="26"/>
      <c r="O323" s="26"/>
      <c r="P323" s="26"/>
      <c r="Q323" s="26"/>
      <c r="R323" s="26"/>
      <c r="S323" s="26"/>
      <c r="T323" s="26"/>
      <c r="U323" s="26"/>
      <c r="V323" s="26"/>
      <c r="W323" s="26"/>
      <c r="X323" s="26"/>
      <c r="Y323" s="26"/>
      <c r="Z323" s="26"/>
      <c r="AA323" s="26"/>
      <c r="AB323" s="26"/>
      <c r="AC323" s="26"/>
      <c r="AD323" s="26"/>
      <c r="AE323" s="26"/>
      <c r="AF323" s="26"/>
      <c r="AG323" s="26"/>
      <c r="AH323" s="26"/>
      <c r="AI323" s="26"/>
    </row>
    <row r="324" spans="2:35">
      <c r="B324" s="26"/>
      <c r="C324" s="26"/>
      <c r="D324" s="26"/>
      <c r="E324" s="31"/>
      <c r="F324" s="26"/>
      <c r="J324" s="26"/>
      <c r="K324" s="26"/>
      <c r="L324" s="26"/>
      <c r="M324" s="26"/>
      <c r="N324" s="26"/>
      <c r="O324" s="26"/>
      <c r="P324" s="26"/>
      <c r="Q324" s="26"/>
      <c r="R324" s="26"/>
      <c r="S324" s="26"/>
      <c r="T324" s="26"/>
      <c r="U324" s="26"/>
      <c r="V324" s="26"/>
      <c r="W324" s="26"/>
      <c r="X324" s="26"/>
      <c r="Y324" s="26"/>
      <c r="Z324" s="26"/>
      <c r="AA324" s="26"/>
      <c r="AB324" s="26"/>
      <c r="AC324" s="26"/>
      <c r="AD324" s="26"/>
      <c r="AE324" s="26"/>
      <c r="AF324" s="26"/>
      <c r="AG324" s="26"/>
      <c r="AH324" s="26"/>
      <c r="AI324" s="26"/>
    </row>
    <row r="325" spans="2:35">
      <c r="B325" s="26"/>
      <c r="C325" s="26"/>
      <c r="D325" s="26"/>
      <c r="E325" s="31"/>
      <c r="F325" s="26"/>
      <c r="J325" s="26"/>
      <c r="K325" s="26"/>
      <c r="L325" s="26"/>
      <c r="M325" s="26"/>
      <c r="N325" s="26"/>
      <c r="O325" s="26"/>
      <c r="P325" s="26"/>
      <c r="Q325" s="26"/>
      <c r="R325" s="26"/>
      <c r="S325" s="26"/>
      <c r="T325" s="26"/>
      <c r="U325" s="26"/>
      <c r="V325" s="26"/>
      <c r="W325" s="26"/>
      <c r="X325" s="26"/>
      <c r="Y325" s="26"/>
      <c r="Z325" s="26"/>
      <c r="AA325" s="26"/>
      <c r="AB325" s="26"/>
      <c r="AC325" s="26"/>
      <c r="AD325" s="26"/>
      <c r="AE325" s="26"/>
      <c r="AF325" s="26"/>
      <c r="AG325" s="26"/>
      <c r="AH325" s="26"/>
      <c r="AI325" s="26"/>
    </row>
    <row r="326" spans="2:35">
      <c r="B326" s="26"/>
      <c r="C326" s="26"/>
      <c r="D326" s="26"/>
      <c r="E326" s="31"/>
      <c r="F326" s="26"/>
      <c r="J326" s="26"/>
      <c r="K326" s="26"/>
      <c r="L326" s="26"/>
      <c r="M326" s="26"/>
      <c r="N326" s="26"/>
      <c r="O326" s="26"/>
      <c r="P326" s="26"/>
      <c r="Q326" s="26"/>
      <c r="R326" s="26"/>
      <c r="S326" s="26"/>
      <c r="T326" s="26"/>
      <c r="U326" s="26"/>
      <c r="V326" s="26"/>
      <c r="W326" s="26"/>
      <c r="X326" s="26"/>
      <c r="Y326" s="26"/>
      <c r="Z326" s="26"/>
      <c r="AA326" s="26"/>
      <c r="AB326" s="26"/>
      <c r="AC326" s="26"/>
      <c r="AD326" s="26"/>
      <c r="AE326" s="26"/>
      <c r="AF326" s="26"/>
      <c r="AG326" s="26"/>
      <c r="AH326" s="26"/>
      <c r="AI326" s="26"/>
    </row>
    <row r="327" spans="2:35">
      <c r="B327" s="26"/>
      <c r="C327" s="26"/>
      <c r="D327" s="26"/>
      <c r="E327" s="31"/>
      <c r="F327" s="26"/>
      <c r="J327" s="26"/>
      <c r="K327" s="26"/>
      <c r="L327" s="26"/>
      <c r="M327" s="26"/>
      <c r="N327" s="26"/>
      <c r="O327" s="26"/>
      <c r="P327" s="26"/>
      <c r="Q327" s="26"/>
      <c r="R327" s="26"/>
      <c r="S327" s="26"/>
      <c r="T327" s="26"/>
      <c r="U327" s="26"/>
      <c r="V327" s="26"/>
      <c r="W327" s="26"/>
      <c r="X327" s="26"/>
      <c r="Y327" s="26"/>
      <c r="Z327" s="26"/>
      <c r="AA327" s="26"/>
      <c r="AB327" s="26"/>
      <c r="AC327" s="26"/>
      <c r="AD327" s="26"/>
      <c r="AE327" s="26"/>
      <c r="AF327" s="26"/>
      <c r="AG327" s="26"/>
      <c r="AH327" s="26"/>
      <c r="AI327" s="26"/>
    </row>
    <row r="328" spans="2:35">
      <c r="B328" s="26"/>
      <c r="C328" s="26"/>
      <c r="D328" s="26"/>
      <c r="E328" s="31"/>
      <c r="F328" s="26"/>
      <c r="J328" s="26"/>
      <c r="K328" s="26"/>
      <c r="L328" s="26"/>
      <c r="M328" s="26"/>
      <c r="N328" s="26"/>
      <c r="O328" s="26"/>
      <c r="P328" s="26"/>
      <c r="Q328" s="26"/>
      <c r="R328" s="26"/>
      <c r="S328" s="26"/>
      <c r="T328" s="26"/>
      <c r="U328" s="26"/>
      <c r="V328" s="26"/>
      <c r="W328" s="26"/>
      <c r="X328" s="26"/>
      <c r="Y328" s="26"/>
      <c r="Z328" s="26"/>
      <c r="AA328" s="26"/>
      <c r="AB328" s="26"/>
      <c r="AC328" s="26"/>
      <c r="AD328" s="26"/>
      <c r="AE328" s="26"/>
      <c r="AF328" s="26"/>
      <c r="AG328" s="26"/>
      <c r="AH328" s="26"/>
      <c r="AI328" s="26"/>
    </row>
    <row r="329" spans="2:35">
      <c r="B329" s="26"/>
      <c r="C329" s="26"/>
      <c r="D329" s="26"/>
      <c r="E329" s="31"/>
      <c r="F329" s="26"/>
      <c r="J329" s="26"/>
      <c r="K329" s="26"/>
      <c r="L329" s="26"/>
      <c r="M329" s="26"/>
      <c r="N329" s="26"/>
      <c r="O329" s="26"/>
      <c r="P329" s="26"/>
      <c r="Q329" s="26"/>
      <c r="R329" s="26"/>
      <c r="S329" s="26"/>
      <c r="T329" s="26"/>
      <c r="U329" s="26"/>
      <c r="V329" s="26"/>
      <c r="W329" s="26"/>
      <c r="X329" s="26"/>
      <c r="Y329" s="26"/>
      <c r="Z329" s="26"/>
      <c r="AA329" s="26"/>
      <c r="AB329" s="26"/>
      <c r="AC329" s="26"/>
      <c r="AD329" s="26"/>
      <c r="AE329" s="26"/>
      <c r="AF329" s="26"/>
      <c r="AG329" s="26"/>
      <c r="AH329" s="26"/>
      <c r="AI329" s="26"/>
    </row>
    <row r="330" spans="2:35">
      <c r="B330" s="26"/>
      <c r="C330" s="26"/>
      <c r="D330" s="26"/>
      <c r="E330" s="31"/>
      <c r="F330" s="26"/>
      <c r="J330" s="26"/>
      <c r="K330" s="26"/>
      <c r="L330" s="26"/>
      <c r="M330" s="26"/>
      <c r="N330" s="26"/>
      <c r="O330" s="26"/>
      <c r="P330" s="26"/>
      <c r="Q330" s="26"/>
      <c r="R330" s="26"/>
      <c r="S330" s="26"/>
      <c r="T330" s="26"/>
      <c r="U330" s="26"/>
      <c r="V330" s="26"/>
      <c r="W330" s="26"/>
      <c r="X330" s="26"/>
      <c r="Y330" s="26"/>
      <c r="Z330" s="26"/>
      <c r="AA330" s="26"/>
      <c r="AB330" s="26"/>
      <c r="AC330" s="26"/>
      <c r="AD330" s="26"/>
      <c r="AE330" s="26"/>
      <c r="AF330" s="26"/>
      <c r="AG330" s="26"/>
      <c r="AH330" s="26"/>
      <c r="AI330" s="26"/>
    </row>
    <row r="331" spans="2:35">
      <c r="B331" s="26"/>
      <c r="C331" s="26"/>
      <c r="D331" s="26"/>
      <c r="E331" s="31"/>
      <c r="F331" s="26"/>
      <c r="J331" s="26"/>
      <c r="K331" s="26"/>
      <c r="L331" s="26"/>
      <c r="M331" s="26"/>
      <c r="N331" s="26"/>
      <c r="O331" s="26"/>
      <c r="P331" s="26"/>
      <c r="Q331" s="26"/>
      <c r="R331" s="26"/>
      <c r="S331" s="26"/>
      <c r="T331" s="26"/>
      <c r="U331" s="26"/>
      <c r="V331" s="26"/>
      <c r="W331" s="26"/>
      <c r="X331" s="26"/>
      <c r="Y331" s="26"/>
      <c r="Z331" s="26"/>
      <c r="AA331" s="26"/>
      <c r="AB331" s="26"/>
      <c r="AC331" s="26"/>
      <c r="AD331" s="26"/>
      <c r="AE331" s="26"/>
      <c r="AF331" s="26"/>
      <c r="AG331" s="26"/>
      <c r="AH331" s="26"/>
      <c r="AI331" s="26"/>
    </row>
    <row r="332" spans="2:35">
      <c r="B332" s="26"/>
      <c r="C332" s="26"/>
      <c r="D332" s="26"/>
      <c r="E332" s="31"/>
      <c r="F332" s="26"/>
      <c r="J332" s="26"/>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row>
    <row r="333" spans="2:35">
      <c r="B333" s="26"/>
      <c r="C333" s="26"/>
      <c r="D333" s="26"/>
      <c r="E333" s="31"/>
      <c r="F333" s="26"/>
      <c r="J333" s="26"/>
      <c r="K333" s="26"/>
      <c r="L333" s="26"/>
      <c r="M333" s="26"/>
      <c r="N333" s="26"/>
      <c r="O333" s="26"/>
      <c r="P333" s="26"/>
      <c r="Q333" s="26"/>
      <c r="R333" s="26"/>
      <c r="S333" s="26"/>
      <c r="T333" s="26"/>
      <c r="U333" s="26"/>
      <c r="V333" s="26"/>
      <c r="W333" s="26"/>
      <c r="X333" s="26"/>
      <c r="Y333" s="26"/>
      <c r="Z333" s="26"/>
      <c r="AA333" s="26"/>
      <c r="AB333" s="26"/>
      <c r="AC333" s="26"/>
      <c r="AD333" s="26"/>
      <c r="AE333" s="26"/>
      <c r="AF333" s="26"/>
      <c r="AG333" s="26"/>
      <c r="AH333" s="26"/>
      <c r="AI333" s="26"/>
    </row>
    <row r="334" spans="2:35">
      <c r="B334" s="26"/>
      <c r="C334" s="26"/>
      <c r="D334" s="26"/>
      <c r="E334" s="31"/>
      <c r="F334" s="26"/>
      <c r="J334" s="26"/>
      <c r="K334" s="26"/>
      <c r="L334" s="26"/>
      <c r="M334" s="26"/>
      <c r="N334" s="26"/>
      <c r="O334" s="26"/>
      <c r="P334" s="26"/>
      <c r="Q334" s="26"/>
      <c r="R334" s="26"/>
      <c r="S334" s="26"/>
      <c r="T334" s="26"/>
      <c r="U334" s="26"/>
      <c r="V334" s="26"/>
      <c r="W334" s="26"/>
      <c r="X334" s="26"/>
      <c r="Y334" s="26"/>
      <c r="Z334" s="26"/>
      <c r="AA334" s="26"/>
      <c r="AB334" s="26"/>
      <c r="AC334" s="26"/>
      <c r="AD334" s="26"/>
      <c r="AE334" s="26"/>
      <c r="AF334" s="26"/>
      <c r="AG334" s="26"/>
      <c r="AH334" s="26"/>
      <c r="AI334" s="26"/>
    </row>
    <row r="335" spans="2:35">
      <c r="B335" s="26"/>
      <c r="C335" s="26"/>
      <c r="D335" s="26"/>
      <c r="E335" s="31"/>
      <c r="F335" s="26"/>
      <c r="J335" s="26"/>
      <c r="K335" s="26"/>
      <c r="L335" s="26"/>
      <c r="M335" s="26"/>
      <c r="N335" s="26"/>
      <c r="O335" s="26"/>
      <c r="P335" s="26"/>
      <c r="Q335" s="26"/>
      <c r="R335" s="26"/>
      <c r="S335" s="26"/>
      <c r="T335" s="26"/>
      <c r="U335" s="26"/>
      <c r="V335" s="26"/>
      <c r="W335" s="26"/>
      <c r="X335" s="26"/>
      <c r="Y335" s="26"/>
      <c r="Z335" s="26"/>
      <c r="AA335" s="26"/>
      <c r="AB335" s="26"/>
      <c r="AC335" s="26"/>
      <c r="AD335" s="26"/>
      <c r="AE335" s="26"/>
      <c r="AF335" s="26"/>
      <c r="AG335" s="26"/>
      <c r="AH335" s="26"/>
      <c r="AI335" s="26"/>
    </row>
    <row r="336" spans="2:35">
      <c r="B336" s="26"/>
      <c r="C336" s="26"/>
      <c r="D336" s="26"/>
      <c r="E336" s="31"/>
      <c r="F336" s="26"/>
      <c r="J336" s="26"/>
      <c r="K336" s="26"/>
      <c r="L336" s="26"/>
      <c r="M336" s="26"/>
      <c r="N336" s="26"/>
      <c r="O336" s="26"/>
      <c r="P336" s="26"/>
      <c r="Q336" s="26"/>
      <c r="R336" s="26"/>
      <c r="S336" s="26"/>
      <c r="T336" s="26"/>
      <c r="U336" s="26"/>
      <c r="V336" s="26"/>
      <c r="W336" s="26"/>
      <c r="X336" s="26"/>
      <c r="Y336" s="26"/>
      <c r="Z336" s="26"/>
      <c r="AA336" s="26"/>
      <c r="AB336" s="26"/>
      <c r="AC336" s="26"/>
      <c r="AD336" s="26"/>
      <c r="AE336" s="26"/>
      <c r="AF336" s="26"/>
      <c r="AG336" s="26"/>
      <c r="AH336" s="26"/>
      <c r="AI336" s="26"/>
    </row>
    <row r="337" spans="2:35">
      <c r="B337" s="26"/>
      <c r="C337" s="26"/>
      <c r="D337" s="26"/>
      <c r="E337" s="31"/>
      <c r="F337" s="26"/>
      <c r="J337" s="26"/>
      <c r="K337" s="26"/>
      <c r="L337" s="26"/>
      <c r="M337" s="26"/>
      <c r="N337" s="26"/>
      <c r="O337" s="26"/>
      <c r="P337" s="26"/>
      <c r="Q337" s="26"/>
      <c r="R337" s="26"/>
      <c r="S337" s="26"/>
      <c r="T337" s="26"/>
      <c r="U337" s="26"/>
      <c r="V337" s="26"/>
      <c r="W337" s="26"/>
      <c r="X337" s="26"/>
      <c r="Y337" s="26"/>
      <c r="Z337" s="26"/>
      <c r="AA337" s="26"/>
      <c r="AB337" s="26"/>
      <c r="AC337" s="26"/>
      <c r="AD337" s="26"/>
      <c r="AE337" s="26"/>
      <c r="AF337" s="26"/>
      <c r="AG337" s="26"/>
      <c r="AH337" s="26"/>
      <c r="AI337" s="26"/>
    </row>
    <row r="338" spans="2:35">
      <c r="B338" s="26"/>
      <c r="C338" s="26"/>
      <c r="D338" s="26"/>
      <c r="E338" s="31"/>
      <c r="F338" s="26"/>
      <c r="J338" s="26"/>
      <c r="K338" s="26"/>
      <c r="L338" s="26"/>
      <c r="M338" s="26"/>
      <c r="N338" s="26"/>
      <c r="O338" s="26"/>
      <c r="P338" s="26"/>
      <c r="Q338" s="26"/>
      <c r="R338" s="26"/>
      <c r="S338" s="26"/>
      <c r="T338" s="26"/>
      <c r="U338" s="26"/>
      <c r="V338" s="26"/>
      <c r="W338" s="26"/>
      <c r="X338" s="26"/>
      <c r="Y338" s="26"/>
      <c r="Z338" s="26"/>
      <c r="AA338" s="26"/>
      <c r="AB338" s="26"/>
      <c r="AC338" s="26"/>
      <c r="AD338" s="26"/>
      <c r="AE338" s="26"/>
      <c r="AF338" s="26"/>
      <c r="AG338" s="26"/>
      <c r="AH338" s="26"/>
      <c r="AI338" s="26"/>
    </row>
    <row r="339" spans="2:35">
      <c r="B339" s="26"/>
      <c r="C339" s="26"/>
      <c r="D339" s="26"/>
      <c r="E339" s="31"/>
      <c r="F339" s="26"/>
      <c r="J339" s="26"/>
      <c r="K339" s="26"/>
      <c r="L339" s="26"/>
      <c r="M339" s="26"/>
      <c r="N339" s="26"/>
      <c r="O339" s="26"/>
      <c r="P339" s="26"/>
      <c r="Q339" s="26"/>
      <c r="R339" s="26"/>
      <c r="S339" s="26"/>
      <c r="T339" s="26"/>
      <c r="U339" s="26"/>
      <c r="V339" s="26"/>
      <c r="W339" s="26"/>
      <c r="X339" s="26"/>
      <c r="Y339" s="26"/>
      <c r="Z339" s="26"/>
      <c r="AA339" s="26"/>
      <c r="AB339" s="26"/>
      <c r="AC339" s="26"/>
      <c r="AD339" s="26"/>
      <c r="AE339" s="26"/>
      <c r="AF339" s="26"/>
      <c r="AG339" s="26"/>
      <c r="AH339" s="26"/>
      <c r="AI339" s="26"/>
    </row>
    <row r="340" spans="2:35">
      <c r="B340" s="26"/>
      <c r="C340" s="26"/>
      <c r="D340" s="26"/>
      <c r="E340" s="31"/>
      <c r="F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row>
    <row r="341" spans="2:35">
      <c r="B341" s="26"/>
      <c r="C341" s="26"/>
      <c r="D341" s="26"/>
      <c r="E341" s="31"/>
      <c r="F341" s="26"/>
      <c r="J341" s="26"/>
      <c r="K341" s="26"/>
      <c r="L341" s="26"/>
      <c r="M341" s="26"/>
      <c r="N341" s="26"/>
      <c r="O341" s="26"/>
      <c r="P341" s="26"/>
      <c r="Q341" s="26"/>
      <c r="R341" s="26"/>
      <c r="S341" s="26"/>
      <c r="T341" s="26"/>
      <c r="U341" s="26"/>
      <c r="V341" s="26"/>
      <c r="W341" s="26"/>
      <c r="X341" s="26"/>
      <c r="Y341" s="26"/>
      <c r="Z341" s="26"/>
      <c r="AA341" s="26"/>
      <c r="AB341" s="26"/>
      <c r="AC341" s="26"/>
      <c r="AD341" s="26"/>
      <c r="AE341" s="26"/>
      <c r="AF341" s="26"/>
      <c r="AG341" s="26"/>
      <c r="AH341" s="26"/>
      <c r="AI341" s="26"/>
    </row>
    <row r="342" spans="2:35">
      <c r="B342" s="26"/>
      <c r="C342" s="26"/>
      <c r="D342" s="26"/>
      <c r="E342" s="31"/>
      <c r="F342" s="26"/>
      <c r="J342" s="26"/>
      <c r="K342" s="26"/>
      <c r="L342" s="26"/>
      <c r="M342" s="26"/>
      <c r="N342" s="26"/>
      <c r="O342" s="26"/>
      <c r="P342" s="26"/>
      <c r="Q342" s="26"/>
      <c r="R342" s="26"/>
      <c r="S342" s="26"/>
      <c r="T342" s="26"/>
      <c r="U342" s="26"/>
      <c r="V342" s="26"/>
      <c r="W342" s="26"/>
      <c r="X342" s="26"/>
      <c r="Y342" s="26"/>
      <c r="Z342" s="26"/>
      <c r="AA342" s="26"/>
      <c r="AB342" s="26"/>
      <c r="AC342" s="26"/>
      <c r="AD342" s="26"/>
      <c r="AE342" s="26"/>
      <c r="AF342" s="26"/>
      <c r="AG342" s="26"/>
      <c r="AH342" s="26"/>
      <c r="AI342" s="26"/>
    </row>
    <row r="343" spans="2:35">
      <c r="B343" s="26"/>
      <c r="C343" s="26"/>
      <c r="D343" s="26"/>
      <c r="E343" s="31"/>
      <c r="F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row>
    <row r="344" spans="2:35">
      <c r="B344" s="26"/>
      <c r="C344" s="26"/>
      <c r="D344" s="26"/>
      <c r="E344" s="31"/>
      <c r="F344" s="26"/>
      <c r="J344" s="26"/>
      <c r="K344" s="26"/>
      <c r="L344" s="26"/>
      <c r="M344" s="26"/>
      <c r="N344" s="26"/>
      <c r="O344" s="26"/>
      <c r="P344" s="26"/>
      <c r="Q344" s="26"/>
      <c r="R344" s="26"/>
      <c r="S344" s="26"/>
      <c r="T344" s="26"/>
      <c r="U344" s="26"/>
      <c r="V344" s="26"/>
      <c r="W344" s="26"/>
      <c r="X344" s="26"/>
      <c r="Y344" s="26"/>
      <c r="Z344" s="26"/>
      <c r="AA344" s="26"/>
      <c r="AB344" s="26"/>
      <c r="AC344" s="26"/>
      <c r="AD344" s="26"/>
      <c r="AE344" s="26"/>
      <c r="AF344" s="26"/>
      <c r="AG344" s="26"/>
      <c r="AH344" s="26"/>
      <c r="AI344" s="26"/>
    </row>
    <row r="345" spans="2:35">
      <c r="B345" s="26"/>
      <c r="C345" s="26"/>
      <c r="D345" s="26"/>
      <c r="E345" s="31"/>
      <c r="F345" s="26"/>
      <c r="J345" s="26"/>
      <c r="K345" s="26"/>
      <c r="L345" s="26"/>
      <c r="M345" s="26"/>
      <c r="N345" s="26"/>
      <c r="O345" s="26"/>
      <c r="P345" s="26"/>
      <c r="Q345" s="26"/>
      <c r="R345" s="26"/>
      <c r="S345" s="26"/>
      <c r="T345" s="26"/>
      <c r="U345" s="26"/>
      <c r="V345" s="26"/>
      <c r="W345" s="26"/>
      <c r="X345" s="26"/>
      <c r="Y345" s="26"/>
      <c r="Z345" s="26"/>
      <c r="AA345" s="26"/>
      <c r="AB345" s="26"/>
      <c r="AC345" s="26"/>
      <c r="AD345" s="26"/>
      <c r="AE345" s="26"/>
      <c r="AF345" s="26"/>
      <c r="AG345" s="26"/>
      <c r="AH345" s="26"/>
      <c r="AI345" s="26"/>
    </row>
    <row r="346" spans="2:35">
      <c r="B346" s="26"/>
      <c r="C346" s="26"/>
      <c r="D346" s="26"/>
      <c r="E346" s="31"/>
      <c r="F346" s="26"/>
      <c r="J346" s="26"/>
      <c r="K346" s="26"/>
      <c r="L346" s="26"/>
      <c r="M346" s="26"/>
      <c r="N346" s="26"/>
      <c r="O346" s="26"/>
      <c r="P346" s="26"/>
      <c r="Q346" s="26"/>
      <c r="R346" s="26"/>
      <c r="S346" s="26"/>
      <c r="T346" s="26"/>
      <c r="U346" s="26"/>
      <c r="V346" s="26"/>
      <c r="W346" s="26"/>
      <c r="X346" s="26"/>
      <c r="Y346" s="26"/>
      <c r="Z346" s="26"/>
      <c r="AA346" s="26"/>
      <c r="AB346" s="26"/>
      <c r="AC346" s="26"/>
      <c r="AD346" s="26"/>
      <c r="AE346" s="26"/>
      <c r="AF346" s="26"/>
      <c r="AG346" s="26"/>
      <c r="AH346" s="26"/>
      <c r="AI346" s="26"/>
    </row>
    <row r="347" spans="2:35">
      <c r="B347" s="26"/>
      <c r="C347" s="26"/>
      <c r="D347" s="26"/>
      <c r="E347" s="31"/>
      <c r="F347" s="26"/>
      <c r="J347" s="26"/>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row>
    <row r="348" spans="2:35">
      <c r="B348" s="26"/>
      <c r="C348" s="26"/>
      <c r="D348" s="26"/>
      <c r="E348" s="31"/>
      <c r="F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row>
    <row r="349" spans="2:35">
      <c r="B349" s="26"/>
      <c r="C349" s="26"/>
      <c r="D349" s="26"/>
      <c r="E349" s="31"/>
      <c r="F349" s="26"/>
      <c r="J349" s="26"/>
      <c r="K349" s="26"/>
      <c r="L349" s="26"/>
      <c r="M349" s="26"/>
      <c r="N349" s="26"/>
      <c r="O349" s="26"/>
      <c r="P349" s="26"/>
      <c r="Q349" s="26"/>
      <c r="R349" s="26"/>
      <c r="S349" s="26"/>
      <c r="T349" s="26"/>
      <c r="U349" s="26"/>
      <c r="V349" s="26"/>
      <c r="W349" s="26"/>
      <c r="X349" s="26"/>
      <c r="Y349" s="26"/>
      <c r="Z349" s="26"/>
      <c r="AA349" s="26"/>
      <c r="AB349" s="26"/>
      <c r="AC349" s="26"/>
      <c r="AD349" s="26"/>
      <c r="AE349" s="26"/>
      <c r="AF349" s="26"/>
      <c r="AG349" s="26"/>
      <c r="AH349" s="26"/>
      <c r="AI349" s="26"/>
    </row>
    <row r="350" spans="2:35">
      <c r="B350" s="26"/>
      <c r="C350" s="26"/>
      <c r="D350" s="26"/>
      <c r="E350" s="31"/>
      <c r="F350" s="26"/>
      <c r="J350" s="26"/>
      <c r="K350" s="26"/>
      <c r="L350" s="26"/>
      <c r="M350" s="26"/>
      <c r="N350" s="26"/>
      <c r="O350" s="26"/>
      <c r="P350" s="26"/>
      <c r="Q350" s="26"/>
      <c r="R350" s="26"/>
      <c r="S350" s="26"/>
      <c r="T350" s="26"/>
      <c r="U350" s="26"/>
      <c r="V350" s="26"/>
      <c r="W350" s="26"/>
      <c r="X350" s="26"/>
      <c r="Y350" s="26"/>
      <c r="Z350" s="26"/>
      <c r="AA350" s="26"/>
      <c r="AB350" s="26"/>
      <c r="AC350" s="26"/>
      <c r="AD350" s="26"/>
      <c r="AE350" s="26"/>
      <c r="AF350" s="26"/>
      <c r="AG350" s="26"/>
      <c r="AH350" s="26"/>
      <c r="AI350" s="26"/>
    </row>
    <row r="351" spans="2:35">
      <c r="B351" s="26"/>
      <c r="C351" s="26"/>
      <c r="D351" s="26"/>
      <c r="E351" s="31"/>
      <c r="F351" s="26"/>
      <c r="J351" s="26"/>
      <c r="K351" s="26"/>
      <c r="L351" s="26"/>
      <c r="M351" s="26"/>
      <c r="N351" s="26"/>
      <c r="O351" s="26"/>
      <c r="P351" s="26"/>
      <c r="Q351" s="26"/>
      <c r="R351" s="26"/>
      <c r="S351" s="26"/>
      <c r="T351" s="26"/>
      <c r="U351" s="26"/>
      <c r="V351" s="26"/>
      <c r="W351" s="26"/>
      <c r="X351" s="26"/>
      <c r="Y351" s="26"/>
      <c r="Z351" s="26"/>
      <c r="AA351" s="26"/>
      <c r="AB351" s="26"/>
      <c r="AC351" s="26"/>
      <c r="AD351" s="26"/>
      <c r="AE351" s="26"/>
      <c r="AF351" s="26"/>
      <c r="AG351" s="26"/>
      <c r="AH351" s="26"/>
      <c r="AI351" s="26"/>
    </row>
    <row r="352" spans="2:35">
      <c r="B352" s="26"/>
      <c r="C352" s="26"/>
      <c r="D352" s="26"/>
      <c r="E352" s="31"/>
      <c r="F352" s="26"/>
      <c r="J352" s="26"/>
      <c r="K352" s="26"/>
      <c r="L352" s="26"/>
      <c r="M352" s="26"/>
      <c r="N352" s="26"/>
      <c r="O352" s="26"/>
      <c r="P352" s="26"/>
      <c r="Q352" s="26"/>
      <c r="R352" s="26"/>
      <c r="S352" s="26"/>
      <c r="T352" s="26"/>
      <c r="U352" s="26"/>
      <c r="V352" s="26"/>
      <c r="W352" s="26"/>
      <c r="X352" s="26"/>
      <c r="Y352" s="26"/>
      <c r="Z352" s="26"/>
      <c r="AA352" s="26"/>
      <c r="AB352" s="26"/>
      <c r="AC352" s="26"/>
      <c r="AD352" s="26"/>
      <c r="AE352" s="26"/>
      <c r="AF352" s="26"/>
      <c r="AG352" s="26"/>
      <c r="AH352" s="26"/>
      <c r="AI352" s="26"/>
    </row>
    <row r="353" spans="2:35">
      <c r="B353" s="26"/>
      <c r="C353" s="26"/>
      <c r="D353" s="26"/>
      <c r="E353" s="31"/>
      <c r="F353" s="26"/>
      <c r="J353" s="26"/>
      <c r="K353" s="26"/>
      <c r="L353" s="26"/>
      <c r="M353" s="26"/>
      <c r="N353" s="26"/>
      <c r="O353" s="26"/>
      <c r="P353" s="26"/>
      <c r="Q353" s="26"/>
      <c r="R353" s="26"/>
      <c r="S353" s="26"/>
      <c r="T353" s="26"/>
      <c r="U353" s="26"/>
      <c r="V353" s="26"/>
      <c r="W353" s="26"/>
      <c r="X353" s="26"/>
      <c r="Y353" s="26"/>
      <c r="Z353" s="26"/>
      <c r="AA353" s="26"/>
      <c r="AB353" s="26"/>
      <c r="AC353" s="26"/>
      <c r="AD353" s="26"/>
      <c r="AE353" s="26"/>
      <c r="AF353" s="26"/>
      <c r="AG353" s="26"/>
      <c r="AH353" s="26"/>
      <c r="AI353" s="26"/>
    </row>
    <row r="354" spans="2:35">
      <c r="B354" s="26"/>
      <c r="C354" s="26"/>
      <c r="D354" s="26"/>
      <c r="E354" s="31"/>
      <c r="F354" s="26"/>
      <c r="J354" s="26"/>
      <c r="K354" s="26"/>
      <c r="L354" s="26"/>
      <c r="M354" s="26"/>
      <c r="N354" s="26"/>
      <c r="O354" s="26"/>
      <c r="P354" s="26"/>
      <c r="Q354" s="26"/>
      <c r="R354" s="26"/>
      <c r="S354" s="26"/>
      <c r="T354" s="26"/>
      <c r="U354" s="26"/>
      <c r="V354" s="26"/>
      <c r="W354" s="26"/>
      <c r="X354" s="26"/>
      <c r="Y354" s="26"/>
      <c r="Z354" s="26"/>
      <c r="AA354" s="26"/>
      <c r="AB354" s="26"/>
      <c r="AC354" s="26"/>
      <c r="AD354" s="26"/>
      <c r="AE354" s="26"/>
      <c r="AF354" s="26"/>
      <c r="AG354" s="26"/>
      <c r="AH354" s="26"/>
      <c r="AI354" s="26"/>
    </row>
    <row r="355" spans="2:35">
      <c r="B355" s="26"/>
      <c r="C355" s="26"/>
      <c r="D355" s="26"/>
      <c r="E355" s="31"/>
      <c r="F355" s="26"/>
      <c r="J355" s="26"/>
      <c r="K355" s="26"/>
      <c r="L355" s="26"/>
      <c r="M355" s="26"/>
      <c r="N355" s="26"/>
      <c r="O355" s="26"/>
      <c r="P355" s="26"/>
      <c r="Q355" s="26"/>
      <c r="R355" s="26"/>
      <c r="S355" s="26"/>
      <c r="T355" s="26"/>
      <c r="U355" s="26"/>
      <c r="V355" s="26"/>
      <c r="W355" s="26"/>
      <c r="X355" s="26"/>
      <c r="Y355" s="26"/>
      <c r="Z355" s="26"/>
      <c r="AA355" s="26"/>
      <c r="AB355" s="26"/>
      <c r="AC355" s="26"/>
      <c r="AD355" s="26"/>
      <c r="AE355" s="26"/>
      <c r="AF355" s="26"/>
      <c r="AG355" s="26"/>
      <c r="AH355" s="26"/>
      <c r="AI355" s="26"/>
    </row>
    <row r="356" spans="2:35">
      <c r="B356" s="26"/>
      <c r="C356" s="26"/>
      <c r="D356" s="26"/>
      <c r="E356" s="31"/>
      <c r="F356" s="26"/>
      <c r="J356" s="26"/>
      <c r="K356" s="26"/>
      <c r="L356" s="26"/>
      <c r="M356" s="26"/>
      <c r="N356" s="26"/>
      <c r="O356" s="26"/>
      <c r="P356" s="26"/>
      <c r="Q356" s="26"/>
      <c r="R356" s="26"/>
      <c r="S356" s="26"/>
      <c r="T356" s="26"/>
      <c r="U356" s="26"/>
      <c r="V356" s="26"/>
      <c r="W356" s="26"/>
      <c r="X356" s="26"/>
      <c r="Y356" s="26"/>
      <c r="Z356" s="26"/>
      <c r="AA356" s="26"/>
      <c r="AB356" s="26"/>
      <c r="AC356" s="26"/>
      <c r="AD356" s="26"/>
      <c r="AE356" s="26"/>
      <c r="AF356" s="26"/>
      <c r="AG356" s="26"/>
      <c r="AH356" s="26"/>
      <c r="AI356" s="26"/>
    </row>
    <row r="357" spans="2:35">
      <c r="B357" s="26"/>
      <c r="C357" s="26"/>
      <c r="D357" s="26"/>
      <c r="E357" s="31"/>
      <c r="F357" s="26"/>
      <c r="J357" s="26"/>
      <c r="K357" s="26"/>
      <c r="L357" s="26"/>
      <c r="M357" s="26"/>
      <c r="N357" s="26"/>
      <c r="O357" s="26"/>
      <c r="P357" s="26"/>
      <c r="Q357" s="26"/>
      <c r="R357" s="26"/>
      <c r="S357" s="26"/>
      <c r="T357" s="26"/>
      <c r="U357" s="26"/>
      <c r="V357" s="26"/>
      <c r="W357" s="26"/>
      <c r="X357" s="26"/>
      <c r="Y357" s="26"/>
      <c r="Z357" s="26"/>
      <c r="AA357" s="26"/>
      <c r="AB357" s="26"/>
      <c r="AC357" s="26"/>
      <c r="AD357" s="26"/>
      <c r="AE357" s="26"/>
      <c r="AF357" s="26"/>
      <c r="AG357" s="26"/>
      <c r="AH357" s="26"/>
      <c r="AI357" s="26"/>
    </row>
    <row r="358" spans="2:35">
      <c r="B358" s="26"/>
      <c r="C358" s="26"/>
      <c r="D358" s="26"/>
      <c r="E358" s="31"/>
      <c r="F358" s="26"/>
      <c r="J358" s="26"/>
      <c r="K358" s="26"/>
      <c r="L358" s="26"/>
      <c r="M358" s="26"/>
      <c r="N358" s="26"/>
      <c r="O358" s="26"/>
      <c r="P358" s="26"/>
      <c r="Q358" s="26"/>
      <c r="R358" s="26"/>
      <c r="S358" s="26"/>
      <c r="T358" s="26"/>
      <c r="U358" s="26"/>
      <c r="V358" s="26"/>
      <c r="W358" s="26"/>
      <c r="X358" s="26"/>
      <c r="Y358" s="26"/>
      <c r="Z358" s="26"/>
      <c r="AA358" s="26"/>
      <c r="AB358" s="26"/>
      <c r="AC358" s="26"/>
      <c r="AD358" s="26"/>
      <c r="AE358" s="26"/>
      <c r="AF358" s="26"/>
      <c r="AG358" s="26"/>
      <c r="AH358" s="26"/>
      <c r="AI358" s="26"/>
    </row>
    <row r="359" spans="2:35">
      <c r="B359" s="26"/>
      <c r="C359" s="26"/>
      <c r="D359" s="26"/>
      <c r="E359" s="31"/>
      <c r="F359" s="26"/>
      <c r="J359" s="26"/>
      <c r="K359" s="26"/>
      <c r="L359" s="26"/>
      <c r="M359" s="26"/>
      <c r="N359" s="26"/>
      <c r="O359" s="26"/>
      <c r="P359" s="26"/>
      <c r="Q359" s="26"/>
      <c r="R359" s="26"/>
      <c r="S359" s="26"/>
      <c r="T359" s="26"/>
      <c r="U359" s="26"/>
      <c r="V359" s="26"/>
      <c r="W359" s="26"/>
      <c r="X359" s="26"/>
      <c r="Y359" s="26"/>
      <c r="Z359" s="26"/>
      <c r="AA359" s="26"/>
      <c r="AB359" s="26"/>
      <c r="AC359" s="26"/>
      <c r="AD359" s="26"/>
      <c r="AE359" s="26"/>
      <c r="AF359" s="26"/>
      <c r="AG359" s="26"/>
      <c r="AH359" s="26"/>
      <c r="AI359" s="26"/>
    </row>
    <row r="360" spans="2:35">
      <c r="B360" s="26"/>
      <c r="C360" s="26"/>
      <c r="D360" s="26"/>
      <c r="E360" s="31"/>
      <c r="F360" s="26"/>
      <c r="J360" s="26"/>
      <c r="K360" s="26"/>
      <c r="L360" s="26"/>
      <c r="M360" s="26"/>
      <c r="N360" s="26"/>
      <c r="O360" s="26"/>
      <c r="P360" s="26"/>
      <c r="Q360" s="26"/>
      <c r="R360" s="26"/>
      <c r="S360" s="26"/>
      <c r="T360" s="26"/>
      <c r="U360" s="26"/>
      <c r="V360" s="26"/>
      <c r="W360" s="26"/>
      <c r="X360" s="26"/>
      <c r="Y360" s="26"/>
      <c r="Z360" s="26"/>
      <c r="AA360" s="26"/>
      <c r="AB360" s="26"/>
      <c r="AC360" s="26"/>
      <c r="AD360" s="26"/>
      <c r="AE360" s="26"/>
      <c r="AF360" s="26"/>
      <c r="AG360" s="26"/>
      <c r="AH360" s="26"/>
      <c r="AI360" s="26"/>
    </row>
    <row r="361" spans="2:35">
      <c r="B361" s="26"/>
      <c r="C361" s="26"/>
      <c r="D361" s="26"/>
      <c r="E361" s="31"/>
      <c r="F361" s="26"/>
      <c r="J361" s="26"/>
      <c r="K361" s="26"/>
      <c r="L361" s="26"/>
      <c r="M361" s="26"/>
      <c r="N361" s="26"/>
      <c r="O361" s="26"/>
      <c r="P361" s="26"/>
      <c r="Q361" s="26"/>
      <c r="R361" s="26"/>
      <c r="S361" s="26"/>
      <c r="T361" s="26"/>
      <c r="U361" s="26"/>
      <c r="V361" s="26"/>
      <c r="W361" s="26"/>
      <c r="X361" s="26"/>
      <c r="Y361" s="26"/>
      <c r="Z361" s="26"/>
      <c r="AA361" s="26"/>
      <c r="AB361" s="26"/>
      <c r="AC361" s="26"/>
      <c r="AD361" s="26"/>
      <c r="AE361" s="26"/>
      <c r="AF361" s="26"/>
      <c r="AG361" s="26"/>
      <c r="AH361" s="26"/>
      <c r="AI361" s="26"/>
    </row>
    <row r="362" spans="2:35">
      <c r="B362" s="26"/>
      <c r="C362" s="26"/>
      <c r="D362" s="26"/>
      <c r="E362" s="31"/>
      <c r="F362" s="26"/>
      <c r="J362" s="26"/>
      <c r="K362" s="26"/>
      <c r="L362" s="26"/>
      <c r="M362" s="26"/>
      <c r="N362" s="26"/>
      <c r="O362" s="26"/>
      <c r="P362" s="26"/>
      <c r="Q362" s="26"/>
      <c r="R362" s="26"/>
      <c r="S362" s="26"/>
      <c r="T362" s="26"/>
      <c r="U362" s="26"/>
      <c r="V362" s="26"/>
      <c r="W362" s="26"/>
      <c r="X362" s="26"/>
      <c r="Y362" s="26"/>
      <c r="Z362" s="26"/>
      <c r="AA362" s="26"/>
      <c r="AB362" s="26"/>
      <c r="AC362" s="26"/>
      <c r="AD362" s="26"/>
      <c r="AE362" s="26"/>
      <c r="AF362" s="26"/>
      <c r="AG362" s="26"/>
      <c r="AH362" s="26"/>
      <c r="AI362" s="26"/>
    </row>
    <row r="363" spans="2:35">
      <c r="B363" s="26"/>
      <c r="C363" s="26"/>
      <c r="D363" s="26"/>
      <c r="E363" s="31"/>
      <c r="F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row>
    <row r="364" spans="2:35">
      <c r="B364" s="26"/>
      <c r="C364" s="26"/>
      <c r="D364" s="26"/>
      <c r="E364" s="31"/>
      <c r="F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row>
    <row r="365" spans="2:35">
      <c r="B365" s="26"/>
      <c r="C365" s="26"/>
      <c r="D365" s="26"/>
      <c r="E365" s="31"/>
      <c r="F365" s="26"/>
      <c r="J365" s="26"/>
      <c r="K365" s="26"/>
      <c r="L365" s="26"/>
      <c r="M365" s="26"/>
      <c r="N365" s="26"/>
      <c r="O365" s="26"/>
      <c r="P365" s="26"/>
      <c r="Q365" s="26"/>
      <c r="R365" s="26"/>
      <c r="S365" s="26"/>
      <c r="T365" s="26"/>
      <c r="U365" s="26"/>
      <c r="V365" s="26"/>
      <c r="W365" s="26"/>
      <c r="X365" s="26"/>
      <c r="Y365" s="26"/>
      <c r="Z365" s="26"/>
      <c r="AA365" s="26"/>
      <c r="AB365" s="26"/>
      <c r="AC365" s="26"/>
      <c r="AD365" s="26"/>
      <c r="AE365" s="26"/>
      <c r="AF365" s="26"/>
      <c r="AG365" s="26"/>
      <c r="AH365" s="26"/>
      <c r="AI365" s="26"/>
    </row>
    <row r="366" spans="2:35">
      <c r="B366" s="26"/>
      <c r="C366" s="26"/>
      <c r="D366" s="26"/>
      <c r="E366" s="31"/>
      <c r="F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row>
    <row r="367" spans="2:35">
      <c r="B367" s="26"/>
      <c r="C367" s="26"/>
      <c r="D367" s="26"/>
      <c r="E367" s="31"/>
      <c r="F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row>
    <row r="368" spans="2:35">
      <c r="B368" s="26"/>
      <c r="C368" s="26"/>
      <c r="D368" s="26"/>
      <c r="E368" s="31"/>
      <c r="F368" s="26"/>
      <c r="J368" s="26"/>
      <c r="K368" s="26"/>
      <c r="L368" s="26"/>
      <c r="M368" s="26"/>
      <c r="N368" s="26"/>
      <c r="O368" s="26"/>
      <c r="P368" s="26"/>
      <c r="Q368" s="26"/>
      <c r="R368" s="26"/>
      <c r="S368" s="26"/>
      <c r="T368" s="26"/>
      <c r="U368" s="26"/>
      <c r="V368" s="26"/>
      <c r="W368" s="26"/>
      <c r="X368" s="26"/>
      <c r="Y368" s="26"/>
      <c r="Z368" s="26"/>
      <c r="AA368" s="26"/>
      <c r="AB368" s="26"/>
      <c r="AC368" s="26"/>
      <c r="AD368" s="26"/>
      <c r="AE368" s="26"/>
      <c r="AF368" s="26"/>
      <c r="AG368" s="26"/>
      <c r="AH368" s="26"/>
      <c r="AI368" s="26"/>
    </row>
    <row r="369" spans="2:10">
      <c r="B369" s="26"/>
      <c r="C369" s="26"/>
      <c r="D369" s="26"/>
      <c r="E369" s="31"/>
      <c r="F369" s="26"/>
      <c r="J369" s="26"/>
    </row>
    <row r="370" spans="2:10">
      <c r="B370" s="26"/>
      <c r="C370" s="26"/>
      <c r="D370" s="26"/>
      <c r="E370" s="31"/>
      <c r="F370" s="26"/>
      <c r="J370" s="26"/>
    </row>
    <row r="371" spans="2:10">
      <c r="B371" s="26"/>
      <c r="C371" s="26"/>
      <c r="D371" s="26"/>
      <c r="E371" s="31"/>
      <c r="F371" s="26"/>
      <c r="J371" s="26"/>
    </row>
    <row r="372" spans="2:10">
      <c r="B372" s="26"/>
      <c r="C372" s="26"/>
      <c r="D372" s="26"/>
      <c r="E372" s="31"/>
      <c r="F372" s="26"/>
      <c r="J372" s="26"/>
    </row>
    <row r="373" spans="2:10">
      <c r="B373" s="26"/>
      <c r="C373" s="26"/>
      <c r="D373" s="26"/>
      <c r="E373" s="31"/>
      <c r="F373" s="26"/>
      <c r="J373" s="26"/>
    </row>
    <row r="374" spans="2:10">
      <c r="B374" s="26"/>
      <c r="C374" s="26"/>
      <c r="D374" s="26"/>
      <c r="E374" s="31"/>
      <c r="F374" s="26"/>
      <c r="J374" s="26"/>
    </row>
  </sheetData>
  <mergeCells count="3">
    <mergeCell ref="C2:H2"/>
    <mergeCell ref="E3:G3"/>
    <mergeCell ref="E4:G4"/>
  </mergeCells>
  <phoneticPr fontId="115" type="noConversion"/>
  <hyperlinks>
    <hyperlink ref="B56" r:id="rId1" xr:uid="{00000000-0004-0000-0900-000000000000}"/>
  </hyperlinks>
  <pageMargins left="0.70866141732283472" right="0.70866141732283472" top="0.74803149606299213" bottom="0.74803149606299213" header="0.31496062992125984" footer="0.31496062992125984"/>
  <pageSetup paperSize="9" scale="65" orientation="portrait" horizontalDpi="4294967295" verticalDpi="4294967295"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7"/>
  <sheetViews>
    <sheetView workbookViewId="0">
      <selection activeCell="B4" sqref="B4"/>
    </sheetView>
  </sheetViews>
  <sheetFormatPr baseColWidth="10" defaultRowHeight="14.25"/>
  <cols>
    <col min="1" max="1" width="31.875" bestFit="1" customWidth="1"/>
    <col min="2" max="2" width="18.375" customWidth="1"/>
  </cols>
  <sheetData>
    <row r="1" spans="1:2">
      <c r="A1" s="96" t="s">
        <v>109</v>
      </c>
      <c r="B1" t="s">
        <v>213</v>
      </c>
    </row>
    <row r="3" spans="1:2">
      <c r="A3" s="96" t="s">
        <v>210</v>
      </c>
      <c r="B3" t="s">
        <v>212</v>
      </c>
    </row>
    <row r="4" spans="1:2">
      <c r="A4" s="97" t="s">
        <v>32</v>
      </c>
      <c r="B4">
        <v>15</v>
      </c>
    </row>
    <row r="5" spans="1:2">
      <c r="A5" s="97" t="s">
        <v>208</v>
      </c>
      <c r="B5">
        <v>2</v>
      </c>
    </row>
    <row r="6" spans="1:2">
      <c r="A6" s="97" t="s">
        <v>12</v>
      </c>
      <c r="B6">
        <v>145</v>
      </c>
    </row>
    <row r="7" spans="1:2">
      <c r="A7" s="97" t="s">
        <v>211</v>
      </c>
      <c r="B7">
        <v>162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D18:J18"/>
  <sheetViews>
    <sheetView workbookViewId="0">
      <selection activeCell="C18" sqref="C18:M18"/>
    </sheetView>
  </sheetViews>
  <sheetFormatPr baseColWidth="10" defaultRowHeight="14.25"/>
  <sheetData>
    <row r="18" spans="4:10">
      <c r="D18" s="19"/>
      <c r="E18" s="20"/>
      <c r="F18" s="20"/>
      <c r="H18" s="20"/>
      <c r="J18" s="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W1071"/>
  <sheetViews>
    <sheetView showGridLines="0" zoomScale="80" zoomScaleNormal="80" workbookViewId="0">
      <selection activeCell="X20" sqref="X20"/>
    </sheetView>
  </sheetViews>
  <sheetFormatPr baseColWidth="10" defaultColWidth="11" defaultRowHeight="14.25"/>
  <cols>
    <col min="1" max="1" width="5.75" customWidth="1"/>
    <col min="2" max="2" width="9.375" customWidth="1"/>
    <col min="3" max="3" width="20.25" customWidth="1"/>
    <col min="4" max="4" width="49.75" customWidth="1"/>
    <col min="5" max="5" width="9.125" customWidth="1"/>
    <col min="6" max="6" width="14.375" customWidth="1"/>
    <col min="7" max="7" width="13.25" style="3" customWidth="1"/>
    <col min="8" max="8" width="12.125" customWidth="1"/>
    <col min="9" max="9" width="13.375" customWidth="1"/>
    <col min="10" max="10" width="13.25" customWidth="1"/>
    <col min="11" max="11" width="5.75" bestFit="1" customWidth="1"/>
    <col min="12" max="12" width="2.625" customWidth="1"/>
    <col min="13" max="13" width="16.125" customWidth="1"/>
    <col min="14" max="14" width="18.625" customWidth="1"/>
    <col min="15" max="15" width="12.375" customWidth="1"/>
    <col min="16" max="16" width="14.25" customWidth="1"/>
    <col min="17" max="17" width="18.125" customWidth="1"/>
    <col min="18" max="18" width="12.625" hidden="1" customWidth="1"/>
    <col min="19" max="19" width="12" hidden="1" customWidth="1"/>
    <col min="20" max="20" width="11.875" hidden="1" customWidth="1"/>
    <col min="21" max="21" width="9.75" hidden="1" customWidth="1"/>
    <col min="22" max="22" width="27.375" customWidth="1"/>
    <col min="23" max="23" width="21.125" customWidth="1"/>
    <col min="24" max="24" width="13.5" customWidth="1"/>
  </cols>
  <sheetData>
    <row r="1" spans="1:23" ht="23.25" customHeight="1">
      <c r="A1" s="78"/>
      <c r="B1" s="78"/>
      <c r="C1" s="78"/>
      <c r="D1" s="3"/>
      <c r="E1" s="78"/>
      <c r="F1" s="78"/>
      <c r="H1" s="3"/>
      <c r="I1" s="3"/>
      <c r="J1" s="3"/>
      <c r="K1" s="3"/>
      <c r="L1" s="3"/>
      <c r="M1" s="3"/>
      <c r="N1" s="3"/>
      <c r="O1" s="3"/>
      <c r="P1" s="3"/>
      <c r="Q1" s="3"/>
      <c r="R1" s="3"/>
      <c r="S1" s="3"/>
      <c r="T1" s="3"/>
      <c r="U1" s="3"/>
      <c r="V1" s="3"/>
      <c r="W1" s="3"/>
    </row>
    <row r="2" spans="1:23" ht="54.75" customHeight="1">
      <c r="A2" s="248" t="s">
        <v>60</v>
      </c>
      <c r="B2" s="249"/>
      <c r="C2" s="249"/>
      <c r="D2" s="249"/>
      <c r="E2" s="249"/>
      <c r="F2" s="249"/>
      <c r="H2" s="3"/>
      <c r="I2" s="3"/>
      <c r="J2" s="3"/>
      <c r="K2" s="3"/>
      <c r="L2" s="3"/>
      <c r="M2" s="3"/>
      <c r="N2" s="3"/>
      <c r="O2" s="3"/>
      <c r="P2" s="3"/>
      <c r="Q2" s="3"/>
      <c r="R2" s="3"/>
      <c r="S2" s="3"/>
      <c r="T2" s="3"/>
      <c r="U2" s="3"/>
      <c r="V2" s="3"/>
      <c r="W2" s="3"/>
    </row>
    <row r="3" spans="1:23" ht="21">
      <c r="A3" s="250" t="s">
        <v>108</v>
      </c>
      <c r="B3" s="250"/>
      <c r="C3" s="250"/>
      <c r="D3" s="250"/>
      <c r="E3" s="250"/>
      <c r="F3" s="250"/>
      <c r="H3" s="3"/>
      <c r="I3" s="3"/>
      <c r="J3" s="3"/>
      <c r="K3" s="3"/>
      <c r="L3" s="3"/>
      <c r="M3" s="3"/>
      <c r="N3" s="3"/>
      <c r="O3" s="3"/>
      <c r="P3" s="3"/>
      <c r="Q3" s="3"/>
      <c r="R3" s="3"/>
      <c r="S3" s="3"/>
      <c r="T3" s="3"/>
      <c r="U3" s="3"/>
      <c r="V3" s="3"/>
      <c r="W3" s="3"/>
    </row>
    <row r="4" spans="1:23" ht="18.75" customHeight="1">
      <c r="A4" s="3"/>
      <c r="B4" s="4" t="s">
        <v>14</v>
      </c>
      <c r="C4" s="2" t="s">
        <v>1237</v>
      </c>
      <c r="D4" s="14"/>
      <c r="E4" s="78"/>
      <c r="F4" s="78"/>
      <c r="H4" s="3"/>
      <c r="I4" s="3"/>
      <c r="J4" s="3"/>
      <c r="K4" s="3"/>
      <c r="L4" s="3"/>
      <c r="M4" s="3"/>
      <c r="N4" s="3"/>
      <c r="O4" s="3"/>
      <c r="P4" s="3"/>
      <c r="Q4" s="3"/>
      <c r="R4" s="56" t="s">
        <v>72</v>
      </c>
      <c r="S4" s="56" t="s">
        <v>7</v>
      </c>
      <c r="T4" s="56" t="s">
        <v>73</v>
      </c>
      <c r="U4" s="79" t="s">
        <v>159</v>
      </c>
      <c r="V4" s="3"/>
      <c r="W4" s="3"/>
    </row>
    <row r="5" spans="1:23" ht="15">
      <c r="A5" s="3"/>
      <c r="B5" s="3"/>
      <c r="C5" s="3"/>
      <c r="D5" s="3"/>
      <c r="E5" s="3"/>
      <c r="F5" s="251" t="s">
        <v>74</v>
      </c>
      <c r="G5" s="252"/>
      <c r="H5" s="252"/>
      <c r="I5" s="253"/>
      <c r="J5" s="3"/>
      <c r="K5" s="3"/>
      <c r="L5" s="3"/>
      <c r="M5" s="3"/>
      <c r="N5" s="3"/>
      <c r="O5" s="3"/>
      <c r="P5" s="3"/>
      <c r="Q5" s="3"/>
      <c r="R5" s="3" t="str">
        <f>TRIM(MID(TRIM(Transportes!D5),1,FIND(CHAR(10),TRIM(Transportes!D5),1)-1))</f>
        <v>Piura</v>
      </c>
      <c r="S5" s="3" t="str">
        <f>TRIM(IF(Transportes!F5="TRÁNSITO INTERRUMPIDO","Interrumpido",IF(Transportes!F5="TRÁNSITO RESTRINGIDO","Restringido","Normal")))</f>
        <v>Interrumpido</v>
      </c>
      <c r="T5" s="3" t="str">
        <f>TRIM(IF(MID(TRIM(Transportes!H5),1,FIND("-",TRIM(Transportes!H5),1)-2)="Acción humana","H","F"))</f>
        <v>F</v>
      </c>
      <c r="U5" s="80">
        <f>Transportes!G5</f>
        <v>100</v>
      </c>
      <c r="V5" s="3"/>
      <c r="W5" s="3"/>
    </row>
    <row r="6" spans="1:23" ht="35.25" customHeight="1">
      <c r="A6" s="3"/>
      <c r="B6" s="3"/>
      <c r="C6" s="3"/>
      <c r="D6" s="3" t="s">
        <v>0</v>
      </c>
      <c r="E6" s="3"/>
      <c r="F6" s="95" t="s">
        <v>75</v>
      </c>
      <c r="G6" s="57" t="s">
        <v>76</v>
      </c>
      <c r="H6" s="58" t="s">
        <v>77</v>
      </c>
      <c r="I6" s="59" t="s">
        <v>78</v>
      </c>
      <c r="J6" s="3"/>
      <c r="K6" s="3"/>
      <c r="L6" s="3"/>
      <c r="M6" s="3"/>
      <c r="N6" s="3"/>
      <c r="O6" s="3"/>
      <c r="P6" s="3"/>
      <c r="Q6" s="3"/>
      <c r="R6" s="3" t="str">
        <f>TRIM(MID(TRIM(Transportes!D6),1,FIND(CHAR(10),TRIM(Transportes!D6),1)-1))</f>
        <v>Piura</v>
      </c>
      <c r="S6" s="3" t="str">
        <f>TRIM(IF(Transportes!F6="TRÁNSITO INTERRUMPIDO","Interrumpido",IF(Transportes!F6="TRÁNSITO RESTRINGIDO","Restringido","Normal")))</f>
        <v>Interrumpido</v>
      </c>
      <c r="T6" s="3" t="str">
        <f>TRIM(IF(MID(TRIM(Transportes!H6),1,FIND("-",TRIM(Transportes!H6),1)-2)="Acción humana","H","F"))</f>
        <v>F</v>
      </c>
      <c r="U6" s="80" t="str">
        <f>Transportes!G6</f>
        <v>-</v>
      </c>
      <c r="V6" s="3"/>
      <c r="W6" s="3"/>
    </row>
    <row r="7" spans="1:23" ht="15">
      <c r="A7" s="3"/>
      <c r="B7" s="3"/>
      <c r="C7" s="3"/>
      <c r="D7" s="3"/>
      <c r="E7" s="3"/>
      <c r="F7" s="81" t="s">
        <v>79</v>
      </c>
      <c r="G7" s="82">
        <f>+G41+I41</f>
        <v>2</v>
      </c>
      <c r="H7" s="83">
        <f>+H41+J41</f>
        <v>111</v>
      </c>
      <c r="I7" s="62">
        <f>SUM(G7:H7)</f>
        <v>113</v>
      </c>
      <c r="Q7" s="3"/>
      <c r="R7" s="3" t="str">
        <f>TRIM(MID(TRIM(Transportes!D8),1,FIND(CHAR(10),TRIM(Transportes!D8),1)-1))</f>
        <v>Piura</v>
      </c>
      <c r="S7" s="3" t="str">
        <f>TRIM(IF(Transportes!F8="TRÁNSITO INTERRUMPIDO","Interrumpido",IF(Transportes!F8="TRÁNSITO RESTRINGIDO","Restringido","Normal")))</f>
        <v>Restringido</v>
      </c>
      <c r="T7" s="3" t="str">
        <f>TRIM(IF(MID(TRIM(Transportes!H8),1,FIND("-",TRIM(Transportes!H8),1)-2)="Acción humana","H","F"))</f>
        <v>F</v>
      </c>
      <c r="U7" s="80" t="str">
        <f>Transportes!G8</f>
        <v>-</v>
      </c>
      <c r="V7" s="3"/>
      <c r="W7" s="3"/>
    </row>
    <row r="8" spans="1:23" ht="15">
      <c r="A8" s="3"/>
      <c r="B8" s="3"/>
      <c r="C8" s="3"/>
      <c r="D8" s="3"/>
      <c r="E8" s="3"/>
      <c r="F8" s="81" t="s">
        <v>80</v>
      </c>
      <c r="G8" s="82">
        <v>0</v>
      </c>
      <c r="H8" s="83">
        <v>1</v>
      </c>
      <c r="I8" s="83">
        <f>SUM(G8:H8)</f>
        <v>1</v>
      </c>
      <c r="Q8" s="3"/>
      <c r="R8" s="3" t="str">
        <f>TRIM(MID(TRIM(Transportes!D9),1,FIND(CHAR(10),TRIM(Transportes!D9),1)-1))</f>
        <v>Piura</v>
      </c>
      <c r="S8" s="3" t="str">
        <f>TRIM(IF(Transportes!F9="TRÁNSITO INTERRUMPIDO","Interrumpido",IF(Transportes!F9="TRÁNSITO RESTRINGIDO","Restringido","Normal")))</f>
        <v>Restringido</v>
      </c>
      <c r="T8" s="3" t="str">
        <f>TRIM(IF(MID(TRIM(Transportes!H9),1,FIND("-",TRIM(Transportes!H9),1)-2)="Acción humana","H","F"))</f>
        <v>F</v>
      </c>
      <c r="U8" s="80">
        <f>Transportes!G9</f>
        <v>9</v>
      </c>
      <c r="V8" s="3"/>
      <c r="W8" s="3"/>
    </row>
    <row r="9" spans="1:23" ht="15">
      <c r="A9" s="3"/>
      <c r="B9" s="3"/>
      <c r="C9" s="3"/>
      <c r="D9" s="3"/>
      <c r="E9" s="3"/>
      <c r="F9" s="81" t="s">
        <v>81</v>
      </c>
      <c r="G9" s="82">
        <v>11</v>
      </c>
      <c r="H9" s="83">
        <v>1</v>
      </c>
      <c r="I9" s="83">
        <f>SUM(G9:H9)</f>
        <v>12</v>
      </c>
      <c r="Q9" s="3"/>
      <c r="R9" s="3" t="str">
        <f>TRIM(MID(TRIM(Transportes!D10),1,FIND(CHAR(10),TRIM(Transportes!D10),1)-1))</f>
        <v>Cajamarca</v>
      </c>
      <c r="S9" s="3" t="str">
        <f>TRIM(IF(Transportes!F10="TRÁNSITO INTERRUMPIDO","Interrumpido",IF(Transportes!F10="TRÁNSITO RESTRINGIDO","Restringido","Normal")))</f>
        <v>Restringido</v>
      </c>
      <c r="T9" s="3" t="str">
        <f>TRIM(IF(MID(TRIM(Transportes!H10),1,FIND("-",TRIM(Transportes!H10),1)-2)="Acción humana","H","F"))</f>
        <v>F</v>
      </c>
      <c r="U9" s="80">
        <f>Transportes!G10</f>
        <v>70</v>
      </c>
      <c r="V9" s="3"/>
      <c r="W9" s="3"/>
    </row>
    <row r="10" spans="1:23" ht="15">
      <c r="A10" s="3"/>
      <c r="B10" s="3"/>
      <c r="C10" s="3"/>
      <c r="D10" s="3"/>
      <c r="E10" s="3"/>
      <c r="F10" s="81" t="s">
        <v>82</v>
      </c>
      <c r="G10" s="82">
        <v>3</v>
      </c>
      <c r="H10" s="83">
        <v>0</v>
      </c>
      <c r="I10" s="83">
        <f>SUM(G10:H10)</f>
        <v>3</v>
      </c>
      <c r="Q10" s="3"/>
      <c r="R10" s="3" t="str">
        <f>TRIM(MID(TRIM(Transportes!D11),1,FIND(CHAR(10),TRIM(Transportes!D11),1)-1))</f>
        <v>Huánuco</v>
      </c>
      <c r="S10" s="3" t="str">
        <f>TRIM(IF(Transportes!F11="TRÁNSITO INTERRUMPIDO","Interrumpido",IF(Transportes!F11="TRÁNSITO RESTRINGIDO","Restringido","Normal")))</f>
        <v>Restringido</v>
      </c>
      <c r="T10" s="3" t="str">
        <f>TRIM(IF(MID(TRIM(Transportes!H11),1,FIND("-",TRIM(Transportes!H11),1)-2)="Acción humana","H","F"))</f>
        <v>F</v>
      </c>
      <c r="U10" s="80">
        <f>Transportes!G11</f>
        <v>40</v>
      </c>
      <c r="V10" s="3"/>
      <c r="W10" s="3"/>
    </row>
    <row r="11" spans="1:23" ht="15">
      <c r="A11" s="3"/>
      <c r="B11" s="3"/>
      <c r="C11" s="3"/>
      <c r="D11" s="3"/>
      <c r="E11" s="3"/>
      <c r="F11" s="81" t="s">
        <v>83</v>
      </c>
      <c r="G11" s="82">
        <v>3</v>
      </c>
      <c r="H11" s="83">
        <v>0</v>
      </c>
      <c r="I11" s="83">
        <f>SUM(G11:H11)</f>
        <v>3</v>
      </c>
      <c r="Q11" s="3"/>
      <c r="R11" s="3" t="str">
        <f>TRIM(MID(TRIM(Transportes!D12),1,FIND(CHAR(10),TRIM(Transportes!D12),1)-1))</f>
        <v>Huánuco</v>
      </c>
      <c r="S11" s="3" t="str">
        <f>TRIM(IF(Transportes!F12="TRÁNSITO INTERRUMPIDO","Interrumpido",IF(Transportes!F12="TRÁNSITO RESTRINGIDO","Restringido","Normal")))</f>
        <v>Restringido</v>
      </c>
      <c r="T11" s="3" t="str">
        <f>TRIM(IF(MID(TRIM(Transportes!H12),1,FIND("-",TRIM(Transportes!H12),1)-2)="Acción humana","H","F"))</f>
        <v>F</v>
      </c>
      <c r="U11" s="80" t="str">
        <f>Transportes!G12</f>
        <v>-</v>
      </c>
      <c r="V11" s="3"/>
      <c r="W11" s="3"/>
    </row>
    <row r="12" spans="1:23" ht="15">
      <c r="A12" s="3"/>
      <c r="B12" s="3"/>
      <c r="C12" s="3"/>
      <c r="D12" s="3"/>
      <c r="E12" s="3"/>
      <c r="F12" s="60" t="s">
        <v>78</v>
      </c>
      <c r="G12" s="61">
        <f>SUM(G7:G11)</f>
        <v>19</v>
      </c>
      <c r="H12" s="61">
        <f>SUM(H7:H11)</f>
        <v>113</v>
      </c>
      <c r="I12" s="65">
        <f>SUM(I7:I11)</f>
        <v>132</v>
      </c>
      <c r="Q12" s="3"/>
      <c r="R12" s="3" t="str">
        <f>TRIM(MID(TRIM(Transportes!D13),1,FIND(CHAR(10),TRIM(Transportes!D13),1)-1))</f>
        <v>Cajamarca</v>
      </c>
      <c r="S12" s="3" t="str">
        <f>TRIM(IF(Transportes!F13="TRÁNSITO INTERRUMPIDO","Interrumpido",IF(Transportes!F13="TRÁNSITO RESTRINGIDO","Restringido","Normal")))</f>
        <v>Restringido</v>
      </c>
      <c r="T12" s="3" t="str">
        <f>TRIM(IF(MID(TRIM(Transportes!H13),1,FIND("-",TRIM(Transportes!H13),1)-2)="Acción humana","H","F"))</f>
        <v>F</v>
      </c>
      <c r="U12" s="80" t="str">
        <f>Transportes!G13</f>
        <v>-</v>
      </c>
      <c r="V12" s="3"/>
      <c r="W12" s="3"/>
    </row>
    <row r="13" spans="1:23">
      <c r="A13" s="3"/>
      <c r="B13" s="3"/>
      <c r="C13" s="3"/>
      <c r="D13" s="3"/>
      <c r="E13" s="3"/>
      <c r="Q13" s="3"/>
      <c r="R13" s="3" t="str">
        <f>TRIM(MID(TRIM(Transportes!D14),1,FIND(CHAR(10),TRIM(Transportes!D14),1)-1))</f>
        <v>Piura</v>
      </c>
      <c r="S13" s="3" t="str">
        <f>TRIM(IF(Transportes!F14="TRÁNSITO INTERRUMPIDO","Interrumpido",IF(Transportes!F14="TRÁNSITO RESTRINGIDO","Restringido","Normal")))</f>
        <v>Restringido</v>
      </c>
      <c r="T13" s="3" t="str">
        <f>TRIM(IF(MID(TRIM(Transportes!H14),1,FIND("-",TRIM(Transportes!H14),1)-2)="Acción humana","H","F"))</f>
        <v>F</v>
      </c>
      <c r="U13" s="80" t="str">
        <f>Transportes!G14</f>
        <v>-</v>
      </c>
      <c r="V13" s="3"/>
      <c r="W13" s="3"/>
    </row>
    <row r="14" spans="1:23" ht="15">
      <c r="A14" s="3"/>
      <c r="B14" s="3"/>
      <c r="C14" s="3"/>
      <c r="D14" s="3"/>
      <c r="E14" s="3"/>
      <c r="F14" s="235" t="s">
        <v>107</v>
      </c>
      <c r="G14" s="236"/>
      <c r="H14" s="236"/>
      <c r="I14" s="236"/>
      <c r="J14" s="236"/>
      <c r="K14" s="236"/>
      <c r="M14" s="235" t="s">
        <v>160</v>
      </c>
      <c r="N14" s="236"/>
      <c r="O14" s="236"/>
      <c r="P14" s="236"/>
      <c r="Q14" s="3"/>
      <c r="R14" s="3" t="str">
        <f>TRIM(MID(TRIM(Transportes!D15),1,FIND(CHAR(10),TRIM(Transportes!D15),1)-1))</f>
        <v>Áncash</v>
      </c>
      <c r="S14" s="3" t="str">
        <f>TRIM(IF(Transportes!F15="TRÁNSITO INTERRUMPIDO","Interrumpido",IF(Transportes!F15="TRÁNSITO RESTRINGIDO","Restringido","Normal")))</f>
        <v>Restringido</v>
      </c>
      <c r="T14" s="3" t="str">
        <f>TRIM(IF(MID(TRIM(Transportes!H15),1,FIND("-",TRIM(Transportes!H15),1)-2)="Acción humana","H","F"))</f>
        <v>F</v>
      </c>
      <c r="U14" s="80">
        <f>Transportes!G15</f>
        <v>30</v>
      </c>
      <c r="V14" s="3"/>
      <c r="W14" s="3"/>
    </row>
    <row r="15" spans="1:23" ht="15" customHeight="1">
      <c r="A15" s="3"/>
      <c r="B15" s="3"/>
      <c r="C15" s="3"/>
      <c r="D15" s="3"/>
      <c r="E15" s="3"/>
      <c r="F15" s="242"/>
      <c r="G15" s="244" t="s">
        <v>84</v>
      </c>
      <c r="H15" s="245"/>
      <c r="I15" s="246" t="s">
        <v>85</v>
      </c>
      <c r="J15" s="247"/>
      <c r="K15" s="237" t="s">
        <v>78</v>
      </c>
      <c r="M15" s="239" t="s">
        <v>84</v>
      </c>
      <c r="N15" s="240"/>
      <c r="O15" s="241"/>
      <c r="P15" s="237" t="s">
        <v>78</v>
      </c>
      <c r="Q15" s="3"/>
      <c r="R15" s="3" t="str">
        <f>TRIM(MID(TRIM(Transportes!D16),1,FIND(CHAR(10),TRIM(Transportes!D16),1)-1))</f>
        <v>Huánuco</v>
      </c>
      <c r="S15" s="3" t="str">
        <f>TRIM(IF(Transportes!F16="TRÁNSITO INTERRUMPIDO","Interrumpido",IF(Transportes!F16="TRÁNSITO RESTRINGIDO","Restringido","Normal")))</f>
        <v>Restringido</v>
      </c>
      <c r="T15" s="3" t="str">
        <f>TRIM(IF(MID(TRIM(Transportes!H16),1,FIND("-",TRIM(Transportes!H16),1)-2)="Acción humana","H","F"))</f>
        <v>F</v>
      </c>
      <c r="U15" s="80" t="str">
        <f>Transportes!G16</f>
        <v>-</v>
      </c>
      <c r="V15" s="3"/>
      <c r="W15" s="3"/>
    </row>
    <row r="16" spans="1:23" ht="15" customHeight="1">
      <c r="A16" s="3"/>
      <c r="B16" s="3"/>
      <c r="C16" s="3"/>
      <c r="D16" s="3"/>
      <c r="E16" s="3"/>
      <c r="F16" s="243"/>
      <c r="G16" s="63" t="s">
        <v>86</v>
      </c>
      <c r="H16" s="64" t="s">
        <v>87</v>
      </c>
      <c r="I16" s="63" t="s">
        <v>86</v>
      </c>
      <c r="J16" s="64" t="s">
        <v>87</v>
      </c>
      <c r="K16" s="238"/>
      <c r="M16" s="77"/>
      <c r="N16" s="63" t="s">
        <v>86</v>
      </c>
      <c r="O16" s="64" t="s">
        <v>87</v>
      </c>
      <c r="P16" s="238"/>
      <c r="Q16" s="3"/>
      <c r="R16" s="3" t="str">
        <f>TRIM(MID(TRIM(Transportes!D17),1,FIND(CHAR(10),TRIM(Transportes!D17),1)-1))</f>
        <v>Lima</v>
      </c>
      <c r="S16" s="3" t="str">
        <f>TRIM(IF(Transportes!F17="TRÁNSITO INTERRUMPIDO","Interrumpido",IF(Transportes!F17="TRÁNSITO RESTRINGIDO","Restringido","Normal")))</f>
        <v>Restringido</v>
      </c>
      <c r="T16" s="3" t="str">
        <f>TRIM(IF(MID(TRIM(Transportes!H17),1,FIND("-",TRIM(Transportes!H17),1)-2)="Acción humana","H","F"))</f>
        <v>F</v>
      </c>
      <c r="U16" s="80">
        <f>Transportes!G17</f>
        <v>1</v>
      </c>
      <c r="V16" s="3"/>
      <c r="W16" s="3"/>
    </row>
    <row r="17" spans="1:23" ht="15">
      <c r="A17" s="3"/>
      <c r="B17" s="3"/>
      <c r="C17" s="3"/>
      <c r="D17" s="3"/>
      <c r="E17" s="3"/>
      <c r="F17" s="81" t="s">
        <v>88</v>
      </c>
      <c r="G17" s="83">
        <f>COUNTIFS(Eventos[DPTO],"Amazonas",Eventos[ESTADO],"Interrumpido",Eventos[FENOMENO],"F")</f>
        <v>0</v>
      </c>
      <c r="H17" s="83">
        <f>COUNTIFS(Eventos[DPTO],"Amazonas",Eventos[ESTADO],"Restringido",Eventos[FENOMENO],"F")</f>
        <v>7</v>
      </c>
      <c r="I17" s="83">
        <f>COUNTIFS(Eventos[DPTO],"Amazonas",Eventos[ESTADO],"Interrumpido",Eventos[FENOMENO],"H")</f>
        <v>0</v>
      </c>
      <c r="J17" s="83">
        <f>COUNTIFS(Eventos[DPTO],"Amazonas",Eventos[ESTADO],"Restringido",Eventos[FENOMENO],"H")</f>
        <v>0</v>
      </c>
      <c r="K17" s="83">
        <f>SUM(G17:J17)</f>
        <v>7</v>
      </c>
      <c r="M17" s="81" t="s">
        <v>88</v>
      </c>
      <c r="N17" s="84">
        <f>SUMIFS(Eventos[METRAJE],Eventos[DPTO],"Amazonas",Eventos[ESTADO],"Interrumpido",Eventos[FENOMENO],"F")</f>
        <v>0</v>
      </c>
      <c r="O17" s="84">
        <f>SUMIFS(Eventos[METRAJE],Eventos[DPTO],"Amazonas",Eventos[ESTADO],"Restringido",Eventos[FENOMENO],"F")</f>
        <v>128</v>
      </c>
      <c r="P17" s="84">
        <f t="shared" ref="P17:P40" si="0">SUM(N17:O17)</f>
        <v>128</v>
      </c>
      <c r="Q17" s="3"/>
      <c r="R17" s="3" t="str">
        <f>TRIM(MID(TRIM(Transportes!D18),1,FIND(CHAR(10),TRIM(Transportes!D18),1)-1))</f>
        <v>Pasco</v>
      </c>
      <c r="S17" s="3" t="str">
        <f>TRIM(IF(Transportes!F18="TRÁNSITO INTERRUMPIDO","Interrumpido",IF(Transportes!F18="TRÁNSITO RESTRINGIDO","Restringido","Normal")))</f>
        <v>Restringido</v>
      </c>
      <c r="T17" s="3" t="str">
        <f>TRIM(IF(MID(TRIM(Transportes!H18),1,FIND("-",TRIM(Transportes!H18),1)-2)="Acción humana","H","F"))</f>
        <v>F</v>
      </c>
      <c r="U17" s="80">
        <f>Transportes!G18</f>
        <v>20</v>
      </c>
      <c r="V17" s="3"/>
      <c r="W17" s="3"/>
    </row>
    <row r="18" spans="1:23" ht="15">
      <c r="A18" s="3"/>
      <c r="B18" s="3"/>
      <c r="C18" s="3"/>
      <c r="D18" s="3"/>
      <c r="E18" s="3"/>
      <c r="F18" s="118" t="s">
        <v>89</v>
      </c>
      <c r="G18" s="83">
        <f>COUNTIFS(Eventos[DPTO],"Áncash",Eventos[ESTADO],"Interrumpido",Eventos[FENOMENO],"F")</f>
        <v>0</v>
      </c>
      <c r="H18" s="83">
        <f>COUNTIFS(Eventos[DPTO],"Áncash",Eventos[ESTADO],"Restringido",Eventos[FENOMENO],"F")</f>
        <v>22</v>
      </c>
      <c r="I18" s="83">
        <f>COUNTIFS(Eventos[DPTO],"Áncash",Eventos[ESTADO],"Interrumpido",Eventos[FENOMENO],"H")</f>
        <v>0</v>
      </c>
      <c r="J18" s="83">
        <f>COUNTIFS(Eventos[DPTO],"Áncash",Eventos[ESTADO],"Restringido",Eventos[FENOMENO],"H")</f>
        <v>0</v>
      </c>
      <c r="K18" s="83">
        <f t="shared" ref="K18:K40" si="1">SUM(G18:J18)</f>
        <v>22</v>
      </c>
      <c r="M18" s="81" t="s">
        <v>89</v>
      </c>
      <c r="N18" s="84">
        <f>SUMIFS(Eventos[METRAJE],Eventos[DPTO],"Áncash",Eventos[ESTADO],"Interrumpido",Eventos[FENOMENO],"F")</f>
        <v>0</v>
      </c>
      <c r="O18" s="84">
        <f>SUMIFS(Eventos[METRAJE],Eventos[DPTO],"Áncash",Eventos[ESTADO],"Restringido",Eventos[FENOMENO],"F")</f>
        <v>1975</v>
      </c>
      <c r="P18" s="84">
        <f t="shared" si="0"/>
        <v>1975</v>
      </c>
      <c r="Q18" s="3"/>
      <c r="R18" s="3" t="str">
        <f>TRIM(MID(TRIM(Transportes!D19),1,FIND(CHAR(10),TRIM(Transportes!D19),1)-1))</f>
        <v>Piura</v>
      </c>
      <c r="S18" s="3" t="str">
        <f>TRIM(IF(Transportes!F19="TRÁNSITO INTERRUMPIDO","Interrumpido",IF(Transportes!F19="TRÁNSITO RESTRINGIDO","Restringido","Normal")))</f>
        <v>Restringido</v>
      </c>
      <c r="T18" s="3" t="str">
        <f>TRIM(IF(MID(TRIM(Transportes!H19),1,FIND("-",TRIM(Transportes!H19),1)-2)="Acción humana","H","F"))</f>
        <v>F</v>
      </c>
      <c r="U18" s="80">
        <f>Transportes!G19</f>
        <v>12</v>
      </c>
      <c r="V18" s="3"/>
      <c r="W18" s="3"/>
    </row>
    <row r="19" spans="1:23" ht="15">
      <c r="A19" s="3"/>
      <c r="B19" s="3"/>
      <c r="C19" s="3"/>
      <c r="D19" s="3"/>
      <c r="E19" s="3"/>
      <c r="F19" s="81" t="s">
        <v>90</v>
      </c>
      <c r="G19" s="83">
        <f>COUNTIFS(Eventos[DPTO],"Apurímac",Eventos[ESTADO],"Interrumpido",Eventos[FENOMENO],"F")</f>
        <v>0</v>
      </c>
      <c r="H19" s="83">
        <f>COUNTIFS(Eventos[DPTO],"Apurímac",Eventos[ESTADO],"Restringido",Eventos[FENOMENO],"F")</f>
        <v>0</v>
      </c>
      <c r="I19" s="83">
        <f>COUNTIFS(Eventos[DPTO],"Apurímac",Eventos[ESTADO],"Interrumpido",Eventos[FENOMENO],"H")</f>
        <v>0</v>
      </c>
      <c r="J19" s="83">
        <f>COUNTIFS(Eventos[DPTO],"Apurímac",Eventos[ESTADO],"Restringido",Eventos[FENOMENO],"H")</f>
        <v>0</v>
      </c>
      <c r="K19" s="83">
        <f t="shared" si="1"/>
        <v>0</v>
      </c>
      <c r="M19" s="81" t="s">
        <v>90</v>
      </c>
      <c r="N19" s="84">
        <f>SUMIFS(Eventos[METRAJE],Eventos[DPTO],"Apurímac",Eventos[ESTADO],"Interrumpido",Eventos[FENOMENO],"F")</f>
        <v>0</v>
      </c>
      <c r="O19" s="84">
        <f>SUMIFS(Eventos[METRAJE],Eventos[DPTO],"Apurímac",Eventos[ESTADO],"Restringido",Eventos[FENOMENO],"F")</f>
        <v>0</v>
      </c>
      <c r="P19" s="84">
        <f t="shared" si="0"/>
        <v>0</v>
      </c>
      <c r="Q19" s="3"/>
      <c r="R19" s="3" t="str">
        <f>TRIM(MID(TRIM(Transportes!D20),1,FIND(CHAR(10),TRIM(Transportes!D20),1)-1))</f>
        <v>Piura</v>
      </c>
      <c r="S19" s="3" t="str">
        <f>TRIM(IF(Transportes!F20="TRÁNSITO INTERRUMPIDO","Interrumpido",IF(Transportes!F20="TRÁNSITO RESTRINGIDO","Restringido","Normal")))</f>
        <v>Restringido</v>
      </c>
      <c r="T19" s="3" t="str">
        <f>TRIM(IF(MID(TRIM(Transportes!H20),1,FIND("-",TRIM(Transportes!H20),1)-2)="Acción humana","H","F"))</f>
        <v>F</v>
      </c>
      <c r="U19" s="80">
        <f>Transportes!G20</f>
        <v>22</v>
      </c>
      <c r="V19" s="3"/>
      <c r="W19" s="3"/>
    </row>
    <row r="20" spans="1:23" ht="15">
      <c r="A20" s="3"/>
      <c r="B20" s="3"/>
      <c r="C20" s="3"/>
      <c r="D20" s="3"/>
      <c r="E20" s="3"/>
      <c r="F20" s="81" t="s">
        <v>68</v>
      </c>
      <c r="G20" s="83">
        <f>COUNTIFS(Eventos[DPTO],"Arequipa",Eventos[ESTADO],"Interrumpido",Eventos[FENOMENO],"F")</f>
        <v>0</v>
      </c>
      <c r="H20" s="83">
        <f>COUNTIFS(Eventos[DPTO],"Arequipa",Eventos[ESTADO],"Restringido",Eventos[FENOMENO],"F")</f>
        <v>0</v>
      </c>
      <c r="I20" s="83">
        <f>COUNTIFS(Eventos[DPTO],"Arequipa",Eventos[ESTADO],"Interrumpido",Eventos[FENOMENO],"H")</f>
        <v>0</v>
      </c>
      <c r="J20" s="83">
        <f>COUNTIFS(Eventos[DPTO],"Arequipa",Eventos[ESTADO],"Restringido",Eventos[FENOMENO],"H")</f>
        <v>0</v>
      </c>
      <c r="K20" s="83">
        <f t="shared" si="1"/>
        <v>0</v>
      </c>
      <c r="M20" s="81" t="s">
        <v>68</v>
      </c>
      <c r="N20" s="84">
        <f>SUMIFS(Eventos[METRAJE],Eventos[DPTO],"Arequipa",Eventos[ESTADO],"Interrumpido",Eventos[FENOMENO],"F")</f>
        <v>0</v>
      </c>
      <c r="O20" s="84">
        <f>SUMIFS(Eventos[METRAJE],Eventos[DPTO],"Arequipa",Eventos[ESTADO],"Restringido",Eventos[FENOMENO],"F")</f>
        <v>0</v>
      </c>
      <c r="P20" s="84">
        <f t="shared" si="0"/>
        <v>0</v>
      </c>
      <c r="Q20" s="3"/>
      <c r="R20" s="3" t="str">
        <f>TRIM(MID(TRIM(Transportes!D21),1,FIND(CHAR(10),TRIM(Transportes!D21),1)-1))</f>
        <v>Amazonas</v>
      </c>
      <c r="S20" s="3" t="str">
        <f>TRIM(IF(Transportes!F21="TRÁNSITO INTERRUMPIDO","Interrumpido",IF(Transportes!F21="TRÁNSITO RESTRINGIDO","Restringido","Normal")))</f>
        <v>Restringido</v>
      </c>
      <c r="T20" s="3" t="str">
        <f>TRIM(IF(MID(TRIM(Transportes!H21),1,FIND("-",TRIM(Transportes!H21),1)-2)="Acción humana","H","F"))</f>
        <v>F</v>
      </c>
      <c r="U20" s="80">
        <f>Transportes!G21</f>
        <v>30</v>
      </c>
      <c r="V20" s="3"/>
      <c r="W20" s="3"/>
    </row>
    <row r="21" spans="1:23" ht="15">
      <c r="A21" s="3"/>
      <c r="B21" s="3"/>
      <c r="C21" s="3"/>
      <c r="D21" s="3"/>
      <c r="E21" s="3"/>
      <c r="F21" s="81" t="s">
        <v>91</v>
      </c>
      <c r="G21" s="83">
        <f>COUNTIFS(Eventos[DPTO],"Ayacucho",Eventos[ESTADO],"Interrumpido",Eventos[FENOMENO],"F")</f>
        <v>0</v>
      </c>
      <c r="H21" s="83">
        <f>COUNTIFS(Eventos[DPTO],"Ayacucho",Eventos[ESTADO],"Restringido",Eventos[FENOMENO],"F")</f>
        <v>4</v>
      </c>
      <c r="I21" s="83">
        <f>COUNTIFS(Eventos[DPTO],"Ayacucho",Eventos[ESTADO],"Interrumpido",Eventos[FENOMENO],"H")</f>
        <v>0</v>
      </c>
      <c r="J21" s="83">
        <f>COUNTIFS(Eventos[DPTO],"Ayacucho",Eventos[ESTADO],"Restringido",Eventos[FENOMENO],"H")</f>
        <v>0</v>
      </c>
      <c r="K21" s="83">
        <f t="shared" si="1"/>
        <v>4</v>
      </c>
      <c r="M21" s="81" t="s">
        <v>91</v>
      </c>
      <c r="N21" s="84">
        <f>SUMIFS(Eventos[METRAJE],Eventos[DPTO],"Ayacucho",Eventos[ESTADO],"Interrumpido",Eventos[FENOMENO],"F")</f>
        <v>0</v>
      </c>
      <c r="O21" s="84">
        <f>SUMIFS(Eventos[METRAJE],Eventos[DPTO],"Ayacucho",Eventos[ESTADO],"Restringido",Eventos[FENOMENO],"F")</f>
        <v>195</v>
      </c>
      <c r="P21" s="84">
        <f t="shared" si="0"/>
        <v>195</v>
      </c>
      <c r="Q21" s="3"/>
      <c r="R21" s="3" t="str">
        <f>TRIM(MID(TRIM(Transportes!D22),1,FIND(CHAR(10),TRIM(Transportes!D22),1)-1))</f>
        <v>Amazonas</v>
      </c>
      <c r="S21" s="3" t="str">
        <f>TRIM(IF(Transportes!F22="TRÁNSITO INTERRUMPIDO","Interrumpido",IF(Transportes!F22="TRÁNSITO RESTRINGIDO","Restringido","Normal")))</f>
        <v>Restringido</v>
      </c>
      <c r="T21" s="3" t="str">
        <f>TRIM(IF(MID(TRIM(Transportes!H22),1,FIND("-",TRIM(Transportes!H22),1)-2)="Acción humana","H","F"))</f>
        <v>F</v>
      </c>
      <c r="U21" s="80">
        <f>Transportes!G22</f>
        <v>7</v>
      </c>
      <c r="V21" s="3"/>
      <c r="W21" s="3"/>
    </row>
    <row r="22" spans="1:23" ht="15">
      <c r="A22" s="3"/>
      <c r="B22" s="3"/>
      <c r="C22" s="3"/>
      <c r="D22" s="3"/>
      <c r="E22" s="3"/>
      <c r="F22" s="81" t="s">
        <v>92</v>
      </c>
      <c r="G22" s="83">
        <f>COUNTIFS(Eventos[DPTO],"Cajamarca",Eventos[ESTADO],"Interrumpido",Eventos[FENOMENO],"F")</f>
        <v>0</v>
      </c>
      <c r="H22" s="83">
        <f>COUNTIFS(Eventos[DPTO],"Cajamarca",Eventos[ESTADO],"Restringido",Eventos[FENOMENO],"F")</f>
        <v>10</v>
      </c>
      <c r="I22" s="83">
        <f>COUNTIFS(Eventos[DPTO],"Cajamarca",Eventos[ESTADO],"Interrumpido",Eventos[FENOMENO],"H")</f>
        <v>0</v>
      </c>
      <c r="J22" s="83">
        <f>COUNTIFS(Eventos[DPTO],"Cajamarca",Eventos[ESTADO],"Restringido",Eventos[FENOMENO],"H")</f>
        <v>0</v>
      </c>
      <c r="K22" s="83">
        <f t="shared" si="1"/>
        <v>10</v>
      </c>
      <c r="M22" s="81" t="s">
        <v>92</v>
      </c>
      <c r="N22" s="84">
        <f>SUMIFS(Eventos[METRAJE],Eventos[DPTO],"Cajamarca",Eventos[ESTADO],"Interrumpido",Eventos[FENOMENO],"F")</f>
        <v>0</v>
      </c>
      <c r="O22" s="84">
        <f>SUMIFS(Eventos[METRAJE],Eventos[DPTO],"Cajamarca",Eventos[ESTADO],"Restringido",Eventos[FENOMENO],"F")</f>
        <v>578</v>
      </c>
      <c r="P22" s="84">
        <f t="shared" si="0"/>
        <v>578</v>
      </c>
      <c r="Q22" s="3"/>
      <c r="R22" s="3" t="str">
        <f>TRIM(MID(TRIM(Transportes!D23),1,FIND(CHAR(10),TRIM(Transportes!D23),1)-1))</f>
        <v>Piura</v>
      </c>
      <c r="S22" s="3" t="str">
        <f>TRIM(IF(Transportes!F23="TRÁNSITO INTERRUMPIDO","Interrumpido",IF(Transportes!F23="TRÁNSITO RESTRINGIDO","Restringido","Normal")))</f>
        <v>Restringido</v>
      </c>
      <c r="T22" s="3" t="str">
        <f>TRIM(IF(MID(TRIM(Transportes!H23),1,FIND("-",TRIM(Transportes!H23),1)-2)="Acción humana","H","F"))</f>
        <v>F</v>
      </c>
      <c r="U22" s="80">
        <f>Transportes!G23</f>
        <v>33</v>
      </c>
      <c r="V22" s="3"/>
      <c r="W22" s="3"/>
    </row>
    <row r="23" spans="1:23" ht="15">
      <c r="F23" s="81" t="s">
        <v>93</v>
      </c>
      <c r="G23" s="83">
        <f>COUNTIFS(Eventos[DPTO],"Cusco",Eventos[ESTADO],"Interrumpido",Eventos[FENOMENO],"F")</f>
        <v>0</v>
      </c>
      <c r="H23" s="83">
        <f>COUNTIFS(Eventos[DPTO],"Cusco",Eventos[ESTADO],"Restringido",Eventos[FENOMENO],"F")</f>
        <v>2</v>
      </c>
      <c r="I23" s="83">
        <f>COUNTIFS(Eventos[DPTO],"Cusco",Eventos[ESTADO],"Interrumpido",Eventos[FENOMENO],"H")</f>
        <v>0</v>
      </c>
      <c r="J23" s="83">
        <f>COUNTIFS(Eventos[DPTO],"Cusco",Eventos[ESTADO],"Restringido",Eventos[FENOMENO],"H")</f>
        <v>0</v>
      </c>
      <c r="K23" s="83">
        <f t="shared" si="1"/>
        <v>2</v>
      </c>
      <c r="M23" s="81" t="s">
        <v>93</v>
      </c>
      <c r="N23" s="84">
        <f>SUMIFS(Eventos[METRAJE],Eventos[DPTO],"Cusco",Eventos[ESTADO],"Interrumpido",Eventos[FENOMENO],"F")</f>
        <v>0</v>
      </c>
      <c r="O23" s="84">
        <f>SUMIFS(Eventos[METRAJE],Eventos[DPTO],"Cusco",Eventos[ESTADO],"Restringido",Eventos[FENOMENO],"F")</f>
        <v>120</v>
      </c>
      <c r="P23" s="84">
        <f t="shared" si="0"/>
        <v>120</v>
      </c>
      <c r="Q23" s="3"/>
      <c r="R23" s="3" t="str">
        <f>TRIM(MID(TRIM(Transportes!D24),1,FIND(CHAR(10),TRIM(Transportes!D24),1)-1))</f>
        <v>La Libertad</v>
      </c>
      <c r="S23" s="3" t="str">
        <f>TRIM(IF(Transportes!F24="TRÁNSITO INTERRUMPIDO","Interrumpido",IF(Transportes!F24="TRÁNSITO RESTRINGIDO","Restringido","Normal")))</f>
        <v>Restringido</v>
      </c>
      <c r="T23" s="3" t="str">
        <f>TRIM(IF(MID(TRIM(Transportes!H24),1,FIND("-",TRIM(Transportes!H24),1)-2)="Acción humana","H","F"))</f>
        <v>F</v>
      </c>
      <c r="U23" s="80" t="str">
        <f>Transportes!G24</f>
        <v>-</v>
      </c>
    </row>
    <row r="24" spans="1:23" ht="15">
      <c r="F24" s="81" t="s">
        <v>94</v>
      </c>
      <c r="G24" s="83">
        <f>COUNTIFS(Eventos[DPTO],"Huancavelica",Eventos[ESTADO],"Interrumpido",Eventos[FENOMENO],"F")</f>
        <v>0</v>
      </c>
      <c r="H24" s="83">
        <f>COUNTIFS(Eventos[DPTO],"Huancavelica",Eventos[ESTADO],"Restringido",Eventos[FENOMENO],"F")</f>
        <v>1</v>
      </c>
      <c r="I24" s="83">
        <f>COUNTIFS(Eventos[DPTO],"Huancavelica",Eventos[ESTADO],"Interrumpido",Eventos[FENOMENO],"H")</f>
        <v>0</v>
      </c>
      <c r="J24" s="83">
        <f>COUNTIFS(Eventos[DPTO],"Huancavelica",Eventos[ESTADO],"Restringido",Eventos[FENOMENO],"H")</f>
        <v>0</v>
      </c>
      <c r="K24" s="83">
        <f t="shared" si="1"/>
        <v>1</v>
      </c>
      <c r="M24" s="81" t="s">
        <v>94</v>
      </c>
      <c r="N24" s="84">
        <f>SUMIFS(Eventos[METRAJE],Eventos[DPTO],"Huancavelica",Eventos[ESTADO],"Interrumpido",Eventos[FENOMENO],"F")</f>
        <v>0</v>
      </c>
      <c r="O24" s="84">
        <f>SUMIFS(Eventos[METRAJE],Eventos[DPTO],"Huancavelica",Eventos[ESTADO],"Restringido",Eventos[FENOMENO],"F")</f>
        <v>28</v>
      </c>
      <c r="P24" s="84">
        <f t="shared" si="0"/>
        <v>28</v>
      </c>
      <c r="Q24" s="3"/>
      <c r="R24" s="3" t="str">
        <f>TRIM(MID(TRIM(Transportes!D25),1,FIND(CHAR(10),TRIM(Transportes!D25),1)-1))</f>
        <v>Piura</v>
      </c>
      <c r="S24" s="3" t="str">
        <f>TRIM(IF(Transportes!F25="TRÁNSITO INTERRUMPIDO","Interrumpido",IF(Transportes!F25="TRÁNSITO RESTRINGIDO","Restringido","Normal")))</f>
        <v>Restringido</v>
      </c>
      <c r="T24" s="3" t="str">
        <f>TRIM(IF(MID(TRIM(Transportes!H25),1,FIND("-",TRIM(Transportes!H25),1)-2)="Acción humana","H","F"))</f>
        <v>F</v>
      </c>
      <c r="U24" s="80">
        <f>Transportes!G25</f>
        <v>12</v>
      </c>
    </row>
    <row r="25" spans="1:23" ht="15">
      <c r="F25" s="81" t="s">
        <v>95</v>
      </c>
      <c r="G25" s="83">
        <f>COUNTIFS(Eventos[DPTO],"Huánuco",Eventos[ESTADO],"Interrumpido",Eventos[FENOMENO],"F")</f>
        <v>0</v>
      </c>
      <c r="H25" s="83">
        <f>COUNTIFS(Eventos[DPTO],"Huánuco",Eventos[ESTADO],"Restringido",Eventos[FENOMENO],"F")</f>
        <v>5</v>
      </c>
      <c r="I25" s="83">
        <f>COUNTIFS(Eventos[DPTO],"Huánuco",Eventos[ESTADO],"Interrumpido",Eventos[FENOMENO],"H")</f>
        <v>0</v>
      </c>
      <c r="J25" s="83">
        <f>COUNTIFS(Eventos[DPTO],"Huánuco",Eventos[ESTADO],"Restringido",Eventos[FENOMENO],"H")</f>
        <v>0</v>
      </c>
      <c r="K25" s="83">
        <f t="shared" si="1"/>
        <v>5</v>
      </c>
      <c r="M25" s="81" t="s">
        <v>95</v>
      </c>
      <c r="N25" s="84">
        <f>SUMIFS(Eventos[METRAJE],Eventos[DPTO],"Huánuco",Eventos[ESTADO],"Interrumpido",Eventos[FENOMENO],"F")</f>
        <v>0</v>
      </c>
      <c r="O25" s="84">
        <f>SUMIFS(Eventos[METRAJE],Eventos[DPTO],"Huánuco",Eventos[ESTADO],"Restringido",Eventos[FENOMENO],"F")</f>
        <v>102</v>
      </c>
      <c r="P25" s="84">
        <f t="shared" si="0"/>
        <v>102</v>
      </c>
      <c r="Q25" s="3"/>
      <c r="R25" s="3" t="str">
        <f>TRIM(MID(TRIM(Transportes!D26),1,FIND(CHAR(10),TRIM(Transportes!D26),1)-1))</f>
        <v>La Libertad</v>
      </c>
      <c r="S25" s="3" t="str">
        <f>TRIM(IF(Transportes!F26="TRÁNSITO INTERRUMPIDO","Interrumpido",IF(Transportes!F26="TRÁNSITO RESTRINGIDO","Restringido","Normal")))</f>
        <v>Restringido</v>
      </c>
      <c r="T25" s="3" t="str">
        <f>TRIM(IF(MID(TRIM(Transportes!H26),1,FIND("-",TRIM(Transportes!H26),1)-2)="Acción humana","H","F"))</f>
        <v>F</v>
      </c>
      <c r="U25" s="80" t="str">
        <f>Transportes!G26</f>
        <v>-</v>
      </c>
    </row>
    <row r="26" spans="1:23" ht="15">
      <c r="F26" s="81" t="s">
        <v>67</v>
      </c>
      <c r="G26" s="83">
        <f>COUNTIFS(Eventos[DPTO],"Ica",Eventos[ESTADO],"Interrumpido",Eventos[FENOMENO],"F")</f>
        <v>0</v>
      </c>
      <c r="H26" s="83">
        <f>COUNTIFS(Eventos[DPTO],"Ica",Eventos[ESTADO],"Restringido",Eventos[FENOMENO],"F")</f>
        <v>3</v>
      </c>
      <c r="I26" s="83">
        <f>COUNTIFS(Eventos[DPTO],"Ica",Eventos[ESTADO],"Interrumpido",Eventos[FENOMENO],"H")</f>
        <v>0</v>
      </c>
      <c r="J26" s="83">
        <f>COUNTIFS(Eventos[DPTO],"Ica",Eventos[ESTADO],"Restringido",Eventos[FENOMENO],"H")</f>
        <v>0</v>
      </c>
      <c r="K26" s="83">
        <f t="shared" si="1"/>
        <v>3</v>
      </c>
      <c r="M26" s="81" t="s">
        <v>67</v>
      </c>
      <c r="N26" s="84">
        <f>SUMIFS(Eventos[METRAJE],Eventos[DPTO],"Ica",Eventos[ESTADO],"Interrumpido",Eventos[FENOMENO],"F")</f>
        <v>0</v>
      </c>
      <c r="O26" s="84">
        <f>SUMIFS(Eventos[METRAJE],Eventos[DPTO],"Ica",Eventos[ESTADO],"Restringido",Eventos[FENOMENO],"F")</f>
        <v>250</v>
      </c>
      <c r="P26" s="84">
        <f t="shared" si="0"/>
        <v>250</v>
      </c>
      <c r="Q26" s="3"/>
      <c r="R26" s="3" t="str">
        <f>TRIM(MID(TRIM(Transportes!D27),1,FIND(CHAR(10),TRIM(Transportes!D27),1)-1))</f>
        <v>Ucayali</v>
      </c>
      <c r="S26" s="3" t="str">
        <f>TRIM(IF(Transportes!F27="TRÁNSITO INTERRUMPIDO","Interrumpido",IF(Transportes!F27="TRÁNSITO RESTRINGIDO","Restringido","Normal")))</f>
        <v>Restringido</v>
      </c>
      <c r="T26" s="3" t="str">
        <f>TRIM(IF(MID(TRIM(Transportes!H27),1,FIND("-",TRIM(Transportes!H27),1)-2)="Acción humana","H","F"))</f>
        <v>F</v>
      </c>
      <c r="U26" s="80">
        <f>Transportes!G27</f>
        <v>220</v>
      </c>
    </row>
    <row r="27" spans="1:23" ht="15">
      <c r="F27" s="81" t="s">
        <v>96</v>
      </c>
      <c r="G27" s="83">
        <f>COUNTIFS(Eventos[DPTO],"Junín",Eventos[ESTADO],"Interrumpido",Eventos[FENOMENO],"F")</f>
        <v>0</v>
      </c>
      <c r="H27" s="83">
        <f>COUNTIFS(Eventos[DPTO],"Junín",Eventos[ESTADO],"Restringido",Eventos[FENOMENO],"F")</f>
        <v>2</v>
      </c>
      <c r="I27" s="83">
        <f>COUNTIFS(Eventos[DPTO],"Junín",Eventos[ESTADO],"Interrumpido",Eventos[FENOMENO],"H")</f>
        <v>0</v>
      </c>
      <c r="J27" s="83">
        <f>COUNTIFS(Eventos[DPTO],"Junín",Eventos[ESTADO],"Restringido",Eventos[FENOMENO],"H")</f>
        <v>0</v>
      </c>
      <c r="K27" s="83">
        <f>SUM(G27:J27)</f>
        <v>2</v>
      </c>
      <c r="M27" s="81" t="s">
        <v>96</v>
      </c>
      <c r="N27" s="84">
        <f>SUMIFS(Eventos[METRAJE],Eventos[DPTO],"Junín",Eventos[ESTADO],"Interrumpido",Eventos[FENOMENO],"F")</f>
        <v>0</v>
      </c>
      <c r="O27" s="84">
        <f>SUMIFS(Eventos[METRAJE],Eventos[DPTO],"Junín",Eventos[ESTADO],"Restringido",Eventos[FENOMENO],"F")</f>
        <v>50</v>
      </c>
      <c r="P27" s="84">
        <f t="shared" si="0"/>
        <v>50</v>
      </c>
      <c r="Q27" s="3"/>
      <c r="R27" s="3" t="str">
        <f>TRIM(MID(TRIM(Transportes!D28),1,FIND(CHAR(10),TRIM(Transportes!D28),1)-1))</f>
        <v>Junín</v>
      </c>
      <c r="S27" s="3" t="str">
        <f>TRIM(IF(Transportes!F28="TRÁNSITO INTERRUMPIDO","Interrumpido",IF(Transportes!F28="TRÁNSITO RESTRINGIDO","Restringido","Normal")))</f>
        <v>Restringido</v>
      </c>
      <c r="T27" s="3" t="str">
        <f>TRIM(IF(MID(TRIM(Transportes!H28),1,FIND("-",TRIM(Transportes!H28),1)-2)="Acción humana","H","F"))</f>
        <v>F</v>
      </c>
      <c r="U27" s="80" t="str">
        <f>Transportes!G28</f>
        <v>-</v>
      </c>
    </row>
    <row r="28" spans="1:23" ht="15">
      <c r="F28" s="81" t="s">
        <v>69</v>
      </c>
      <c r="G28" s="83">
        <f>COUNTIFS(Eventos[DPTO],"La Libertad",Eventos[ESTADO],"Interrumpido",Eventos[FENOMENO],"F")</f>
        <v>0</v>
      </c>
      <c r="H28" s="83">
        <f>COUNTIFS(Eventos[DPTO],"La Libertad",Eventos[ESTADO],"Restringido",Eventos[FENOMENO],"F")</f>
        <v>5</v>
      </c>
      <c r="I28" s="83">
        <f>COUNTIFS(Eventos[DPTO],"La Libertad",Eventos[ESTADO],"Interrumpido",Eventos[FENOMENO],"H")</f>
        <v>0</v>
      </c>
      <c r="J28" s="83">
        <f>COUNTIFS(Eventos[DPTO],"La Libertad",Eventos[ESTADO],"Restringido",Eventos[FENOMENO],"H")</f>
        <v>0</v>
      </c>
      <c r="K28" s="83">
        <f t="shared" si="1"/>
        <v>5</v>
      </c>
      <c r="M28" s="81" t="s">
        <v>69</v>
      </c>
      <c r="N28" s="84">
        <f>SUMIFS(Eventos[METRAJE],Eventos[DPTO],"La Libertad",Eventos[ESTADO],"Interrumpido",Eventos[FENOMENO],"F")</f>
        <v>0</v>
      </c>
      <c r="O28" s="84">
        <f>SUMIFS(Eventos[METRAJE],Eventos[DPTO],"La Libertad",Eventos[ESTADO],"Restringido",Eventos[FENOMENO],"F")</f>
        <v>0</v>
      </c>
      <c r="P28" s="84">
        <f t="shared" si="0"/>
        <v>0</v>
      </c>
      <c r="Q28" s="3"/>
      <c r="R28" s="3" t="str">
        <f>TRIM(MID(TRIM(Transportes!D29),1,FIND(CHAR(10),TRIM(Transportes!D29),1)-1))</f>
        <v>Áncash</v>
      </c>
      <c r="S28" s="3" t="str">
        <f>TRIM(IF(Transportes!F29="TRÁNSITO INTERRUMPIDO","Interrumpido",IF(Transportes!F29="TRÁNSITO RESTRINGIDO","Restringido","Normal")))</f>
        <v>Restringido</v>
      </c>
      <c r="T28" s="3" t="str">
        <f>TRIM(IF(MID(TRIM(Transportes!H29),1,FIND("-",TRIM(Transportes!H29),1)-2)="Acción humana","H","F"))</f>
        <v>F</v>
      </c>
      <c r="U28" s="80">
        <f>Transportes!G29</f>
        <v>5</v>
      </c>
    </row>
    <row r="29" spans="1:23" ht="15">
      <c r="F29" s="81" t="s">
        <v>97</v>
      </c>
      <c r="G29" s="83">
        <f>COUNTIFS(Eventos[DPTO],"Lambayeque",Eventos[ESTADO],"Interrumpido",Eventos[FENOMENO],"F")</f>
        <v>0</v>
      </c>
      <c r="H29" s="83">
        <f>COUNTIFS(Eventos[DPTO],"Lambayeque",Eventos[ESTADO],"Restringido",Eventos[FENOMENO],"F")</f>
        <v>3</v>
      </c>
      <c r="I29" s="83">
        <f>COUNTIFS(Eventos[DPTO],"Lambayeque",Eventos[ESTADO],"Interrumpido",Eventos[FENOMENO],"H")</f>
        <v>0</v>
      </c>
      <c r="J29" s="83">
        <f>COUNTIFS(Eventos[DPTO],"Lambayeque",Eventos[ESTADO],"Restringido",Eventos[FENOMENO],"H")</f>
        <v>0</v>
      </c>
      <c r="K29" s="83">
        <f t="shared" si="1"/>
        <v>3</v>
      </c>
      <c r="M29" s="81" t="s">
        <v>97</v>
      </c>
      <c r="N29" s="84">
        <f>SUMIFS(Eventos[METRAJE],Eventos[DPTO],"Lambayeque",Eventos[ESTADO],"Interrumpido",Eventos[FENOMENO],"F")</f>
        <v>0</v>
      </c>
      <c r="O29" s="84">
        <f>SUMIFS(Eventos[METRAJE],Eventos[DPTO],"Lambayeque",Eventos[ESTADO],"Restringido",Eventos[FENOMENO],"F")</f>
        <v>320</v>
      </c>
      <c r="P29" s="84">
        <f t="shared" si="0"/>
        <v>320</v>
      </c>
      <c r="Q29" s="3"/>
      <c r="R29" s="3" t="str">
        <f>TRIM(MID(TRIM(Transportes!D30),1,FIND(CHAR(10),TRIM(Transportes!D30),1)-1))</f>
        <v>Cajamarca</v>
      </c>
      <c r="S29" s="3" t="str">
        <f>TRIM(IF(Transportes!F30="TRÁNSITO INTERRUMPIDO","Interrumpido",IF(Transportes!F30="TRÁNSITO RESTRINGIDO","Restringido","Normal")))</f>
        <v>Restringido</v>
      </c>
      <c r="T29" s="3" t="str">
        <f>TRIM(IF(MID(TRIM(Transportes!H30),1,FIND("-",TRIM(Transportes!H30),1)-2)="Acción humana","H","F"))</f>
        <v>F</v>
      </c>
      <c r="U29" s="80">
        <f>Transportes!G30</f>
        <v>20</v>
      </c>
    </row>
    <row r="30" spans="1:23" ht="15">
      <c r="F30" s="81" t="s">
        <v>98</v>
      </c>
      <c r="G30" s="83">
        <f>COUNTIFS(Eventos[DPTO],"Lima",Eventos[ESTADO],"Interrumpido",Eventos[FENOMENO],"F")</f>
        <v>0</v>
      </c>
      <c r="H30" s="83">
        <f>COUNTIFS(Eventos[DPTO],"Lima",Eventos[ESTADO],"Restringido",Eventos[FENOMENO],"F")</f>
        <v>3</v>
      </c>
      <c r="I30" s="83">
        <f>COUNTIFS(Eventos[DPTO],"Lima",Eventos[ESTADO],"Interrumpido",Eventos[FENOMENO],"H")</f>
        <v>0</v>
      </c>
      <c r="J30" s="83">
        <f>COUNTIFS(Eventos[DPTO],"Lima",Eventos[ESTADO],"Restringido",Eventos[FENOMENO],"H")</f>
        <v>0</v>
      </c>
      <c r="K30" s="83">
        <f t="shared" si="1"/>
        <v>3</v>
      </c>
      <c r="M30" s="81" t="s">
        <v>98</v>
      </c>
      <c r="N30" s="84">
        <f>SUMIFS(Eventos[METRAJE],Eventos[DPTO],"Lima",Eventos[ESTADO],"Interrumpido",Eventos[FENOMENO],"F")</f>
        <v>0</v>
      </c>
      <c r="O30" s="84">
        <f>SUMIFS(Eventos[METRAJE],Eventos[DPTO],"Lima",Eventos[ESTADO],"Restringido",Eventos[FENOMENO],"F")</f>
        <v>1</v>
      </c>
      <c r="P30" s="84">
        <f t="shared" si="0"/>
        <v>1</v>
      </c>
      <c r="Q30" s="3"/>
      <c r="R30" s="3" t="str">
        <f>TRIM(MID(TRIM(Transportes!D31),1,FIND(CHAR(10),TRIM(Transportes!D31),1)-1))</f>
        <v>Cajamarca</v>
      </c>
      <c r="S30" s="3" t="str">
        <f>TRIM(IF(Transportes!F31="TRÁNSITO INTERRUMPIDO","Interrumpido",IF(Transportes!F31="TRÁNSITO RESTRINGIDO","Restringido","Normal")))</f>
        <v>Restringido</v>
      </c>
      <c r="T30" s="3" t="str">
        <f>TRIM(IF(MID(TRIM(Transportes!H31),1,FIND("-",TRIM(Transportes!H31),1)-2)="Acción humana","H","F"))</f>
        <v>F</v>
      </c>
      <c r="U30" s="80">
        <f>Transportes!G31</f>
        <v>100</v>
      </c>
    </row>
    <row r="31" spans="1:23" ht="15">
      <c r="F31" s="81" t="s">
        <v>99</v>
      </c>
      <c r="G31" s="83">
        <f>COUNTIFS(Eventos[DPTO],"Loreto",Eventos[ESTADO],"Interrumpido",Eventos[FENOMENO],"F")</f>
        <v>0</v>
      </c>
      <c r="H31" s="83">
        <f>COUNTIFS(Eventos[DPTO],"Loreto",Eventos[ESTADO],"Restringido",Eventos[FENOMENO],"F")</f>
        <v>1</v>
      </c>
      <c r="I31" s="83">
        <f>COUNTIFS(Eventos[DPTO],"Loreto",Eventos[ESTADO],"Interrumpido",Eventos[FENOMENO],"H")</f>
        <v>0</v>
      </c>
      <c r="J31" s="83">
        <f>COUNTIFS(Eventos[DPTO],"Loreto",Eventos[ESTADO],"Restringido",Eventos[FENOMENO],"H")</f>
        <v>0</v>
      </c>
      <c r="K31" s="83">
        <f t="shared" si="1"/>
        <v>1</v>
      </c>
      <c r="M31" s="81" t="s">
        <v>99</v>
      </c>
      <c r="N31" s="84">
        <f>SUMIFS(Eventos[METRAJE],Eventos[DPTO],"Loreto",Eventos[ESTADO],"Interrumpido",Eventos[FENOMENO],"F")</f>
        <v>0</v>
      </c>
      <c r="O31" s="84">
        <f>SUMIFS(Eventos[METRAJE],Eventos[DPTO],"Loreto",Eventos[ESTADO],"Restringido",Eventos[FENOMENO],"F")</f>
        <v>18</v>
      </c>
      <c r="P31" s="84">
        <f t="shared" si="0"/>
        <v>18</v>
      </c>
      <c r="Q31" s="3"/>
      <c r="R31" s="3" t="str">
        <f>TRIM(MID(TRIM(Transportes!D32),1,FIND(CHAR(10),TRIM(Transportes!D32),1)-1))</f>
        <v>San Martín</v>
      </c>
      <c r="S31" s="3" t="str">
        <f>TRIM(IF(Transportes!F32="TRÁNSITO INTERRUMPIDO","Interrumpido",IF(Transportes!F32="TRÁNSITO RESTRINGIDO","Restringido","Normal")))</f>
        <v>Restringido</v>
      </c>
      <c r="T31" s="3" t="str">
        <f>TRIM(IF(MID(TRIM(Transportes!H32),1,FIND("-",TRIM(Transportes!H32),1)-2)="Acción humana","H","F"))</f>
        <v>F</v>
      </c>
      <c r="U31" s="80">
        <f>Transportes!G32</f>
        <v>34</v>
      </c>
    </row>
    <row r="32" spans="1:23" ht="15">
      <c r="F32" s="81" t="s">
        <v>100</v>
      </c>
      <c r="G32" s="83">
        <f>COUNTIFS(Eventos[DPTO],"Madre de Dios",Eventos[ESTADO],"Interrumpido",Eventos[FENOMENO],"F")</f>
        <v>0</v>
      </c>
      <c r="H32" s="83">
        <f>COUNTIFS(Eventos[DPTO],"Madre de Dios",Eventos[ESTADO],"Restringido",Eventos[FENOMENO],"F")</f>
        <v>0</v>
      </c>
      <c r="I32" s="83">
        <f>COUNTIFS(Eventos[DPTO],"Madre de Dios",Eventos[ESTADO],"Interrumpido",Eventos[FENOMENO],"H")</f>
        <v>0</v>
      </c>
      <c r="J32" s="83">
        <f>COUNTIFS(Eventos[DPTO],"Madre de Dios",Eventos[ESTADO],"Restringido",Eventos[FENOMENO],"H")</f>
        <v>0</v>
      </c>
      <c r="K32" s="83">
        <f t="shared" si="1"/>
        <v>0</v>
      </c>
      <c r="M32" s="81" t="s">
        <v>100</v>
      </c>
      <c r="N32" s="84">
        <f>SUMIFS(Eventos[METRAJE],Eventos[DPTO],"Madre de Dios",Eventos[ESTADO],"Interrumpido",Eventos[FENOMENO],"F")</f>
        <v>0</v>
      </c>
      <c r="O32" s="84">
        <f>SUMIFS(Eventos[METRAJE],Eventos[DPTO],"Madre de Dios",Eventos[ESTADO],"Restringido",Eventos[FENOMENO],"F")</f>
        <v>0</v>
      </c>
      <c r="P32" s="84">
        <f t="shared" si="0"/>
        <v>0</v>
      </c>
      <c r="Q32" s="3"/>
      <c r="R32" s="3" t="str">
        <f>TRIM(MID(TRIM(Transportes!D33),1,FIND(CHAR(10),TRIM(Transportes!D33),1)-1))</f>
        <v>San Martín</v>
      </c>
      <c r="S32" s="3" t="str">
        <f>TRIM(IF(Transportes!F33="TRÁNSITO INTERRUMPIDO","Interrumpido",IF(Transportes!F33="TRÁNSITO RESTRINGIDO","Restringido","Normal")))</f>
        <v>Restringido</v>
      </c>
      <c r="T32" s="3" t="str">
        <f>TRIM(IF(MID(TRIM(Transportes!H33),1,FIND("-",TRIM(Transportes!H33),1)-2)="Acción humana","H","F"))</f>
        <v>F</v>
      </c>
      <c r="U32" s="80">
        <f>Transportes!G33</f>
        <v>90</v>
      </c>
    </row>
    <row r="33" spans="4:21" ht="15">
      <c r="F33" s="81" t="s">
        <v>70</v>
      </c>
      <c r="G33" s="83">
        <f>COUNTIFS(Eventos[DPTO],"Moquegua",Eventos[ESTADO],"Interrumpido",Eventos[FENOMENO],"F")</f>
        <v>0</v>
      </c>
      <c r="H33" s="83">
        <f>COUNTIFS(Eventos[DPTO],"Moquegua",Eventos[ESTADO],"Restringido",Eventos[FENOMENO],"F")</f>
        <v>3</v>
      </c>
      <c r="I33" s="83">
        <f>COUNTIFS(Eventos[DPTO],"Moquegua",Eventos[ESTADO],"Interrumpido",Eventos[FENOMENO],"H")</f>
        <v>0</v>
      </c>
      <c r="J33" s="83">
        <f>COUNTIFS(Eventos[DPTO],"Moquegua",Eventos[ESTADO],"Restringido",Eventos[FENOMENO],"H")</f>
        <v>0</v>
      </c>
      <c r="K33" s="83">
        <f t="shared" si="1"/>
        <v>3</v>
      </c>
      <c r="M33" s="81" t="s">
        <v>70</v>
      </c>
      <c r="N33" s="84">
        <f>SUMIFS(Eventos[METRAJE],Eventos[DPTO],"Moquegua",Eventos[ESTADO],"Interrumpido",Eventos[FENOMENO],"F")</f>
        <v>0</v>
      </c>
      <c r="O33" s="84">
        <f>SUMIFS(Eventos[METRAJE],Eventos[DPTO],"Moquegua",Eventos[ESTADO],"Restringido",Eventos[FENOMENO],"F")</f>
        <v>233</v>
      </c>
      <c r="P33" s="84">
        <f t="shared" si="0"/>
        <v>233</v>
      </c>
      <c r="Q33" s="3"/>
      <c r="R33" s="3" t="str">
        <f>TRIM(MID(TRIM(Transportes!D34),1,FIND(CHAR(10),TRIM(Transportes!D34),1)-1))</f>
        <v>Lima</v>
      </c>
      <c r="S33" s="3" t="str">
        <f>TRIM(IF(Transportes!F34="TRÁNSITO INTERRUMPIDO","Interrumpido",IF(Transportes!F34="TRÁNSITO RESTRINGIDO","Restringido","Normal")))</f>
        <v>Restringido</v>
      </c>
      <c r="T33" s="3" t="str">
        <f>TRIM(IF(MID(TRIM(Transportes!H34),1,FIND("-",TRIM(Transportes!H34),1)-2)="Acción humana","H","F"))</f>
        <v>F</v>
      </c>
      <c r="U33" s="80" t="str">
        <f>Transportes!G34</f>
        <v>-</v>
      </c>
    </row>
    <row r="34" spans="4:21" ht="15">
      <c r="F34" s="81" t="s">
        <v>101</v>
      </c>
      <c r="G34" s="83">
        <f>COUNTIFS(Eventos[DPTO],"Pasco",Eventos[ESTADO],"Interrumpido",Eventos[FENOMENO],"F")</f>
        <v>0</v>
      </c>
      <c r="H34" s="83">
        <f>COUNTIFS(Eventos[DPTO],"Pasco",Eventos[ESTADO],"Restringido",Eventos[FENOMENO],"F")</f>
        <v>1</v>
      </c>
      <c r="I34" s="83">
        <f>COUNTIFS(Eventos[DPTO],"Pasco",Eventos[ESTADO],"Interrumpido",Eventos[FENOMENO],"H")</f>
        <v>0</v>
      </c>
      <c r="J34" s="83">
        <f>COUNTIFS(Eventos[DPTO],"Pasco",Eventos[ESTADO],"Restringido",Eventos[FENOMENO],"H")</f>
        <v>0</v>
      </c>
      <c r="K34" s="83">
        <f t="shared" si="1"/>
        <v>1</v>
      </c>
      <c r="M34" s="81" t="s">
        <v>101</v>
      </c>
      <c r="N34" s="84">
        <f>SUMIFS(Eventos[METRAJE],Eventos[DPTO],"Pasco",Eventos[ESTADO],"Interrumpido",Eventos[FENOMENO],"F")</f>
        <v>0</v>
      </c>
      <c r="O34" s="84">
        <f>SUMIFS(Eventos[METRAJE],Eventos[DPTO],"Pasco",Eventos[ESTADO],"Restringido",Eventos[FENOMENO],"F")</f>
        <v>20</v>
      </c>
      <c r="P34" s="84">
        <f t="shared" si="0"/>
        <v>20</v>
      </c>
      <c r="Q34" s="3"/>
      <c r="R34" s="3" t="str">
        <f>TRIM(MID(TRIM(Transportes!D35),1,FIND(CHAR(10),TRIM(Transportes!D35),1)-1))</f>
        <v>Huánuco</v>
      </c>
      <c r="S34" s="3" t="str">
        <f>TRIM(IF(Transportes!F35="TRÁNSITO INTERRUMPIDO","Interrumpido",IF(Transportes!F35="TRÁNSITO RESTRINGIDO","Restringido","Normal")))</f>
        <v>Restringido</v>
      </c>
      <c r="T34" s="3" t="str">
        <f>TRIM(IF(MID(TRIM(Transportes!H35),1,FIND("-",TRIM(Transportes!H35),1)-2)="Acción humana","H","F"))</f>
        <v>F</v>
      </c>
      <c r="U34" s="80">
        <f>Transportes!G35</f>
        <v>12</v>
      </c>
    </row>
    <row r="35" spans="4:21" ht="15">
      <c r="F35" s="81" t="s">
        <v>63</v>
      </c>
      <c r="G35" s="83">
        <f>COUNTIFS(Eventos[DPTO],"Piura",Eventos[ESTADO],"Interrumpido",Eventos[FENOMENO],"F")</f>
        <v>2</v>
      </c>
      <c r="H35" s="83">
        <f>COUNTIFS(Eventos[DPTO],"Piura",Eventos[ESTADO],"Restringido",Eventos[FENOMENO],"F")</f>
        <v>29</v>
      </c>
      <c r="I35" s="83">
        <f>COUNTIFS(Eventos[DPTO],"Piura",Eventos[ESTADO],"Interrumpido",Eventos[FENOMENO],"H")</f>
        <v>0</v>
      </c>
      <c r="J35" s="83">
        <f>COUNTIFS(Eventos[DPTO],"Piura",Eventos[ESTADO],"Restringido",Eventos[FENOMENO],"H")</f>
        <v>0</v>
      </c>
      <c r="K35" s="83">
        <f t="shared" si="1"/>
        <v>31</v>
      </c>
      <c r="M35" s="81" t="s">
        <v>63</v>
      </c>
      <c r="N35" s="84">
        <f>SUMIFS(Eventos[METRAJE],Eventos[DPTO],"Piura",Eventos[ESTADO],"Interrumpido",Eventos[FENOMENO],"F")</f>
        <v>100</v>
      </c>
      <c r="O35" s="84">
        <f>SUMIFS(Eventos[METRAJE],Eventos[DPTO],"Piura",Eventos[ESTADO],"Restringido",Eventos[FENOMENO],"F")</f>
        <v>795</v>
      </c>
      <c r="P35" s="84">
        <f t="shared" si="0"/>
        <v>895</v>
      </c>
      <c r="Q35" s="3"/>
      <c r="R35" s="3" t="str">
        <f>TRIM(MID(TRIM(Transportes!D36),1,FIND(CHAR(10),TRIM(Transportes!D36),1)-1))</f>
        <v>Cajamarca</v>
      </c>
      <c r="S35" s="3" t="str">
        <f>TRIM(IF(Transportes!F36="TRÁNSITO INTERRUMPIDO","Interrumpido",IF(Transportes!F36="TRÁNSITO RESTRINGIDO","Restringido","Normal")))</f>
        <v>Restringido</v>
      </c>
      <c r="T35" s="3" t="str">
        <f>TRIM(IF(MID(TRIM(Transportes!H36),1,FIND("-",TRIM(Transportes!H36),1)-2)="Acción humana","H","F"))</f>
        <v>F</v>
      </c>
      <c r="U35" s="80">
        <f>Transportes!G36</f>
        <v>100</v>
      </c>
    </row>
    <row r="36" spans="4:21" ht="15">
      <c r="F36" s="81" t="s">
        <v>102</v>
      </c>
      <c r="G36" s="83">
        <f>COUNTIFS(Eventos[DPTO],"Puno",Eventos[ESTADO],"Interrumpido",Eventos[FENOMENO],"F")</f>
        <v>0</v>
      </c>
      <c r="H36" s="83">
        <f>COUNTIFS(Eventos[DPTO],"Puno",Eventos[ESTADO],"Restringido",Eventos[FENOMENO],"F")</f>
        <v>1</v>
      </c>
      <c r="I36" s="83">
        <f>COUNTIFS(Eventos[DPTO],"Puno",Eventos[ESTADO],"Interrumpido",Eventos[FENOMENO],"H")</f>
        <v>0</v>
      </c>
      <c r="J36" s="83">
        <f>COUNTIFS(Eventos[DPTO],"Puno",Eventos[ESTADO],"Restringido",Eventos[FENOMENO],"H")</f>
        <v>0</v>
      </c>
      <c r="K36" s="83">
        <f t="shared" si="1"/>
        <v>1</v>
      </c>
      <c r="M36" s="81" t="s">
        <v>102</v>
      </c>
      <c r="N36" s="84">
        <f>SUMIFS(Eventos[METRAJE],Eventos[DPTO],"Puno",Eventos[ESTADO],"Interrumpido",Eventos[FENOMENO],"F")</f>
        <v>0</v>
      </c>
      <c r="O36" s="84">
        <f>SUMIFS(Eventos[METRAJE],Eventos[DPTO],"Puno",Eventos[ESTADO],"Restringido",Eventos[FENOMENO],"F")</f>
        <v>60</v>
      </c>
      <c r="P36" s="84">
        <f t="shared" si="0"/>
        <v>60</v>
      </c>
      <c r="Q36" s="3"/>
      <c r="R36" s="3" t="str">
        <f>TRIM(MID(TRIM(Transportes!D37),1,FIND(CHAR(10),TRIM(Transportes!D37),1)-1))</f>
        <v>Loreto</v>
      </c>
      <c r="S36" s="3" t="str">
        <f>TRIM(IF(Transportes!F37="TRÁNSITO INTERRUMPIDO","Interrumpido",IF(Transportes!F37="TRÁNSITO RESTRINGIDO","Restringido","Normal")))</f>
        <v>Restringido</v>
      </c>
      <c r="T36" s="3" t="str">
        <f>TRIM(IF(MID(TRIM(Transportes!H37),1,FIND("-",TRIM(Transportes!H37),1)-2)="Acción humana","H","F"))</f>
        <v>F</v>
      </c>
      <c r="U36" s="80">
        <f>Transportes!G37</f>
        <v>18</v>
      </c>
    </row>
    <row r="37" spans="4:21" ht="15">
      <c r="F37" s="81" t="s">
        <v>103</v>
      </c>
      <c r="G37" s="83">
        <f>COUNTIFS(Eventos[DPTO],"San Martín",Eventos[ESTADO],"Interrumpido",Eventos[FENOMENO],"F")</f>
        <v>0</v>
      </c>
      <c r="H37" s="83">
        <f>COUNTIFS(Eventos[DPTO],"San Martín",Eventos[ESTADO],"Restringido",Eventos[FENOMENO],"F")</f>
        <v>4</v>
      </c>
      <c r="I37" s="83">
        <f>COUNTIFS(Eventos[DPTO],"San Martín",Eventos[ESTADO],"Interrumpido",Eventos[FENOMENO],"H")</f>
        <v>0</v>
      </c>
      <c r="J37" s="83">
        <f>COUNTIFS(Eventos[DPTO],"San Martín",Eventos[ESTADO],"Restringido",Eventos[FENOMENO],"H")</f>
        <v>0</v>
      </c>
      <c r="K37" s="83">
        <f t="shared" si="1"/>
        <v>4</v>
      </c>
      <c r="M37" s="81" t="s">
        <v>103</v>
      </c>
      <c r="N37" s="84">
        <f>SUMIFS(Eventos[METRAJE],Eventos[DPTO],"San Martín",Eventos[ESTADO],"Interrumpido",Eventos[FENOMENO],"F")</f>
        <v>0</v>
      </c>
      <c r="O37" s="84">
        <f>SUMIFS(Eventos[METRAJE],Eventos[DPTO],"San Martín",Eventos[ESTADO],"Restringido",Eventos[FENOMENO],"F")</f>
        <v>384</v>
      </c>
      <c r="P37" s="84">
        <f t="shared" si="0"/>
        <v>384</v>
      </c>
      <c r="Q37" s="3"/>
      <c r="R37" s="3" t="str">
        <f>TRIM(MID(TRIM(Transportes!D38),1,FIND(CHAR(10),TRIM(Transportes!D38),1)-1))</f>
        <v>Ucayali</v>
      </c>
      <c r="S37" s="3" t="str">
        <f>TRIM(IF(Transportes!F38="TRÁNSITO INTERRUMPIDO","Interrumpido",IF(Transportes!F38="TRÁNSITO RESTRINGIDO","Restringido","Normal")))</f>
        <v>Restringido</v>
      </c>
      <c r="T37" s="3" t="str">
        <f>TRIM(IF(MID(TRIM(Transportes!H38),1,FIND("-",TRIM(Transportes!H38),1)-2)="Acción humana","H","F"))</f>
        <v>F</v>
      </c>
      <c r="U37" s="80">
        <f>Transportes!G38</f>
        <v>20</v>
      </c>
    </row>
    <row r="38" spans="4:21" ht="15">
      <c r="F38" s="81" t="s">
        <v>104</v>
      </c>
      <c r="G38" s="83">
        <f>COUNTIFS(Eventos[DPTO],"Tacna",Eventos[ESTADO],"Interrumpido",Eventos[FENOMENO],"F")</f>
        <v>0</v>
      </c>
      <c r="H38" s="83">
        <f>COUNTIFS(Eventos[DPTO],"Tacna",Eventos[ESTADO],"Restringido",Eventos[FENOMENO],"F")</f>
        <v>0</v>
      </c>
      <c r="I38" s="83">
        <f>COUNTIFS(Eventos[DPTO],"Tacna",Eventos[ESTADO],"Interrumpido",Eventos[FENOMENO],"H")</f>
        <v>0</v>
      </c>
      <c r="J38" s="83">
        <f>COUNTIFS(Eventos[DPTO],"Tacna",Eventos[ESTADO],"Restringido",Eventos[FENOMENO],"H")</f>
        <v>0</v>
      </c>
      <c r="K38" s="83">
        <f t="shared" si="1"/>
        <v>0</v>
      </c>
      <c r="M38" s="81" t="s">
        <v>104</v>
      </c>
      <c r="N38" s="84">
        <f>SUMIFS(Eventos[METRAJE],Eventos[DPTO],"Tacna",Eventos[ESTADO],"Interrumpido",Eventos[FENOMENO],"F")</f>
        <v>0</v>
      </c>
      <c r="O38" s="84">
        <f>SUMIFS(Eventos[METRAJE],Eventos[DPTO],"Tacna",Eventos[ESTADO],"Restringido",Eventos[FENOMENO],"F")</f>
        <v>0</v>
      </c>
      <c r="P38" s="84">
        <f t="shared" si="0"/>
        <v>0</v>
      </c>
      <c r="Q38" s="3"/>
      <c r="R38" s="3" t="str">
        <f>TRIM(MID(TRIM(Transportes!D39),1,FIND(CHAR(10),TRIM(Transportes!D39),1)-1))</f>
        <v>Huancavelica</v>
      </c>
      <c r="S38" s="3" t="str">
        <f>TRIM(IF(Transportes!F39="TRÁNSITO INTERRUMPIDO","Interrumpido",IF(Transportes!F39="TRÁNSITO RESTRINGIDO","Restringido","Normal")))</f>
        <v>Restringido</v>
      </c>
      <c r="T38" s="3" t="str">
        <f>TRIM(IF(MID(TRIM(Transportes!H39),1,FIND("-",TRIM(Transportes!H39),1)-2)="Acción humana","H","F"))</f>
        <v>F</v>
      </c>
      <c r="U38" s="80">
        <f>Transportes!G39</f>
        <v>28</v>
      </c>
    </row>
    <row r="39" spans="4:21" ht="15">
      <c r="F39" s="81" t="s">
        <v>105</v>
      </c>
      <c r="G39" s="83">
        <f>COUNTIFS(Eventos[DPTO],"Tumbes",Eventos[ESTADO],"Interrumpido",Eventos[FENOMENO],"F")</f>
        <v>0</v>
      </c>
      <c r="H39" s="83">
        <f>COUNTIFS(Eventos[DPTO],"Tumbes",Eventos[ESTADO],"Restringido",Eventos[FENOMENO],"F")</f>
        <v>0</v>
      </c>
      <c r="I39" s="83">
        <f>COUNTIFS(Eventos[DPTO],"Tumbes",Eventos[ESTADO],"Interrumpido",Eventos[FENOMENO],"H")</f>
        <v>0</v>
      </c>
      <c r="J39" s="83">
        <f>COUNTIFS(Eventos[DPTO],"Tumbes",Eventos[ESTADO],"Restringido",Eventos[FENOMENO],"H")</f>
        <v>0</v>
      </c>
      <c r="K39" s="83">
        <f t="shared" si="1"/>
        <v>0</v>
      </c>
      <c r="M39" s="81" t="s">
        <v>105</v>
      </c>
      <c r="N39" s="84">
        <f>SUMIFS(Eventos[METRAJE],Eventos[DPTO],"Tumbes",Eventos[ESTADO],"Interrumpido",Eventos[FENOMENO],"F")</f>
        <v>0</v>
      </c>
      <c r="O39" s="84">
        <f>SUMIFS(Eventos[METRAJE],Eventos[DPTO],"Tumbes",Eventos[ESTADO],"Restringido",Eventos[FENOMENO],"F")</f>
        <v>0</v>
      </c>
      <c r="P39" s="84">
        <f t="shared" si="0"/>
        <v>0</v>
      </c>
      <c r="Q39" s="3"/>
      <c r="R39" s="3" t="str">
        <f>TRIM(MID(TRIM(Transportes!D40),1,FIND(CHAR(10),TRIM(Transportes!D40),1)-1))</f>
        <v>Áncash</v>
      </c>
      <c r="S39" s="3" t="str">
        <f>TRIM(IF(Transportes!F40="TRÁNSITO INTERRUMPIDO","Interrumpido",IF(Transportes!F40="TRÁNSITO RESTRINGIDO","Restringido","Normal")))</f>
        <v>Restringido</v>
      </c>
      <c r="T39" s="3" t="str">
        <f>TRIM(IF(MID(TRIM(Transportes!H40),1,FIND("-",TRIM(Transportes!H40),1)-2)="Acción humana","H","F"))</f>
        <v>F</v>
      </c>
      <c r="U39" s="80" t="str">
        <f>Transportes!G40</f>
        <v>-</v>
      </c>
    </row>
    <row r="40" spans="4:21" ht="15">
      <c r="F40" s="81" t="s">
        <v>106</v>
      </c>
      <c r="G40" s="83">
        <f>COUNTIFS(Eventos[DPTO],"Ucayali",Eventos[ESTADO],"Interrumpido",Eventos[FENOMENO],"F")</f>
        <v>0</v>
      </c>
      <c r="H40" s="83">
        <f>COUNTIFS(Eventos[DPTO],"Ucayali",Eventos[ESTADO],"Restringido",Eventos[FENOMENO],"F")</f>
        <v>5</v>
      </c>
      <c r="I40" s="83">
        <f>COUNTIFS(Eventos[DPTO],"Ucayali",Eventos[ESTADO],"Interrumpido",Eventos[FENOMENO],"H")</f>
        <v>0</v>
      </c>
      <c r="J40" s="83">
        <f>COUNTIFS(Eventos[DPTO],"Ucayali",Eventos[ESTADO],"Restringido",Eventos[FENOMENO],"H")</f>
        <v>0</v>
      </c>
      <c r="K40" s="83">
        <f t="shared" si="1"/>
        <v>5</v>
      </c>
      <c r="M40" s="81" t="s">
        <v>106</v>
      </c>
      <c r="N40" s="84">
        <f>SUMIFS(Eventos[METRAJE],Eventos[DPTO],"Ucayali",Eventos[ESTADO],"Interrumpido",Eventos[FENOMENO],"F")</f>
        <v>0</v>
      </c>
      <c r="O40" s="84">
        <f>SUMIFS(Eventos[METRAJE],Eventos[DPTO],"Ucayali",Eventos[ESTADO],"Restringido",Eventos[FENOMENO],"F")</f>
        <v>632</v>
      </c>
      <c r="P40" s="84">
        <f t="shared" si="0"/>
        <v>632</v>
      </c>
      <c r="Q40" s="3"/>
      <c r="R40" s="3" t="str">
        <f>TRIM(MID(TRIM(Transportes!D41),1,FIND(CHAR(10),TRIM(Transportes!D41),1)-1))</f>
        <v>Ayacucho</v>
      </c>
      <c r="S40" s="3" t="str">
        <f>TRIM(IF(Transportes!F41="TRÁNSITO INTERRUMPIDO","Interrumpido",IF(Transportes!F41="TRÁNSITO RESTRINGIDO","Restringido","Normal")))</f>
        <v>Restringido</v>
      </c>
      <c r="T40" s="3" t="str">
        <f>TRIM(IF(MID(TRIM(Transportes!H41),1,FIND("-",TRIM(Transportes!H41),1)-2)="Acción humana","H","F"))</f>
        <v>F</v>
      </c>
      <c r="U40" s="80">
        <f>Transportes!G41</f>
        <v>50</v>
      </c>
    </row>
    <row r="41" spans="4:21" ht="15">
      <c r="F41" s="60" t="s">
        <v>78</v>
      </c>
      <c r="G41" s="61">
        <f>SUM(G17:G40)</f>
        <v>2</v>
      </c>
      <c r="H41" s="61">
        <f>SUM(H17:H40)</f>
        <v>111</v>
      </c>
      <c r="I41" s="61">
        <f>SUM(I17:I40)</f>
        <v>0</v>
      </c>
      <c r="J41" s="61">
        <f>SUM(J17:J40)</f>
        <v>0</v>
      </c>
      <c r="K41" s="62">
        <f>SUM(K17:K40)</f>
        <v>113</v>
      </c>
      <c r="M41" s="60" t="s">
        <v>78</v>
      </c>
      <c r="N41" s="179">
        <f>SUM(N17:N40)</f>
        <v>100</v>
      </c>
      <c r="O41" s="179">
        <f>SUM(O17:O40)</f>
        <v>5889</v>
      </c>
      <c r="P41" s="85">
        <f>SUM(P17:P40)</f>
        <v>5989</v>
      </c>
      <c r="Q41" s="3"/>
      <c r="R41" s="3" t="str">
        <f>TRIM(MID(TRIM(Transportes!D42),1,FIND(CHAR(10),TRIM(Transportes!D42),1)-1))</f>
        <v>La Libertad</v>
      </c>
      <c r="S41" s="3" t="str">
        <f>TRIM(IF(Transportes!F42="TRÁNSITO INTERRUMPIDO","Interrumpido",IF(Transportes!F42="TRÁNSITO RESTRINGIDO","Restringido","Normal")))</f>
        <v>Restringido</v>
      </c>
      <c r="T41" s="3" t="str">
        <f>TRIM(IF(MID(TRIM(Transportes!H42),1,FIND("-",TRIM(Transportes!H42),1)-2)="Acción humana","H","F"))</f>
        <v>F</v>
      </c>
      <c r="U41" s="80" t="str">
        <f>Transportes!G42</f>
        <v>-</v>
      </c>
    </row>
    <row r="42" spans="4:21">
      <c r="Q42" s="3"/>
      <c r="R42" s="3" t="str">
        <f>TRIM(MID(TRIM(Transportes!D43),1,FIND(CHAR(10),TRIM(Transportes!D43),1)-1))</f>
        <v>Áncash</v>
      </c>
      <c r="S42" s="3" t="str">
        <f>TRIM(IF(Transportes!F43="TRÁNSITO INTERRUMPIDO","Interrumpido",IF(Transportes!F43="TRÁNSITO RESTRINGIDO","Restringido","Normal")))</f>
        <v>Restringido</v>
      </c>
      <c r="T42" s="3" t="str">
        <f>TRIM(IF(MID(TRIM(Transportes!H43),1,FIND("-",TRIM(Transportes!H43),1)-2)="Acción humana","H","F"))</f>
        <v>F</v>
      </c>
      <c r="U42" s="80">
        <f>Transportes!G43</f>
        <v>40</v>
      </c>
    </row>
    <row r="43" spans="4:21" ht="14.25" customHeight="1">
      <c r="D43" t="s">
        <v>0</v>
      </c>
      <c r="Q43" s="3"/>
      <c r="R43" s="3" t="str">
        <f>TRIM(MID(TRIM(Transportes!D44),1,FIND(CHAR(10),TRIM(Transportes!D44),1)-1))</f>
        <v>Áncash</v>
      </c>
      <c r="S43" s="3" t="str">
        <f>TRIM(IF(Transportes!F44="TRÁNSITO INTERRUMPIDO","Interrumpido",IF(Transportes!F44="TRÁNSITO RESTRINGIDO","Restringido","Normal")))</f>
        <v>Restringido</v>
      </c>
      <c r="T43" s="3" t="str">
        <f>TRIM(IF(MID(TRIM(Transportes!H44),1,FIND("-",TRIM(Transportes!H44),1)-2)="Acción humana","H","F"))</f>
        <v>F</v>
      </c>
      <c r="U43" s="80">
        <f>Transportes!G44</f>
        <v>86</v>
      </c>
    </row>
    <row r="44" spans="4:21" ht="14.25" customHeight="1">
      <c r="M44" s="235" t="s">
        <v>166</v>
      </c>
      <c r="N44" s="236"/>
      <c r="O44" s="236"/>
      <c r="P44" s="236"/>
      <c r="Q44" s="3"/>
      <c r="R44" s="3" t="str">
        <f>TRIM(MID(TRIM(Transportes!D45),1,FIND(CHAR(10),TRIM(Transportes!D45),1)-1))</f>
        <v>Cajamarca</v>
      </c>
      <c r="S44" s="3" t="str">
        <f>TRIM(IF(Transportes!F45="TRÁNSITO INTERRUMPIDO","Interrumpido",IF(Transportes!F45="TRÁNSITO RESTRINGIDO","Restringido","Normal")))</f>
        <v>Restringido</v>
      </c>
      <c r="T44" s="3" t="str">
        <f>TRIM(IF(MID(TRIM(Transportes!H45),1,FIND("-",TRIM(Transportes!H45),1)-2)="Acción humana","H","F"))</f>
        <v>F</v>
      </c>
      <c r="U44" s="80">
        <f>Transportes!G45</f>
        <v>100</v>
      </c>
    </row>
    <row r="45" spans="4:21" ht="14.25" customHeight="1">
      <c r="M45" s="129" t="s">
        <v>161</v>
      </c>
      <c r="N45" s="129" t="s">
        <v>163</v>
      </c>
      <c r="O45" s="129" t="s">
        <v>164</v>
      </c>
      <c r="P45" s="129" t="s">
        <v>14</v>
      </c>
      <c r="Q45" s="3"/>
      <c r="R45" s="3" t="str">
        <f>TRIM(MID(TRIM(Transportes!D46),1,FIND(CHAR(10),TRIM(Transportes!D46),1)-1))</f>
        <v>Piura</v>
      </c>
      <c r="S45" s="3" t="str">
        <f>TRIM(IF(Transportes!F46="TRÁNSITO INTERRUMPIDO","Interrumpido",IF(Transportes!F46="TRÁNSITO RESTRINGIDO","Restringido","Normal")))</f>
        <v>Restringido</v>
      </c>
      <c r="T45" s="3" t="str">
        <f>TRIM(IF(MID(TRIM(Transportes!H46),1,FIND("-",TRIM(Transportes!H46),1)-2)="Acción humana","H","F"))</f>
        <v>F</v>
      </c>
      <c r="U45" s="80" t="str">
        <f>Transportes!G46</f>
        <v>-</v>
      </c>
    </row>
    <row r="46" spans="4:21" ht="14.25" customHeight="1">
      <c r="M46" s="213" t="s">
        <v>95</v>
      </c>
      <c r="N46" s="214" t="s">
        <v>1207</v>
      </c>
      <c r="O46" s="214" t="s">
        <v>1208</v>
      </c>
      <c r="P46" s="215" t="s">
        <v>1209</v>
      </c>
      <c r="Q46" s="3"/>
      <c r="R46" s="3" t="str">
        <f>TRIM(MID(TRIM(Transportes!D47),1,FIND(CHAR(10),TRIM(Transportes!D47),1)-1))</f>
        <v>La Libertad</v>
      </c>
      <c r="S46" s="3" t="str">
        <f>TRIM(IF(Transportes!F47="TRÁNSITO INTERRUMPIDO","Interrumpido",IF(Transportes!F47="TRÁNSITO RESTRINGIDO","Restringido","Normal")))</f>
        <v>Restringido</v>
      </c>
      <c r="T46" s="3" t="str">
        <f>TRIM(IF(MID(TRIM(Transportes!H47),1,FIND("-",TRIM(Transportes!H47),1)-2)="Acción humana","H","F"))</f>
        <v>F</v>
      </c>
      <c r="U46" s="80" t="str">
        <f>Transportes!G47</f>
        <v>-</v>
      </c>
    </row>
    <row r="47" spans="4:21" ht="14.25" customHeight="1">
      <c r="M47" s="185" t="s">
        <v>103</v>
      </c>
      <c r="N47" s="186" t="s">
        <v>876</v>
      </c>
      <c r="O47" s="186" t="s">
        <v>168</v>
      </c>
      <c r="P47" s="187" t="s">
        <v>878</v>
      </c>
      <c r="Q47" s="3"/>
      <c r="R47" s="3" t="str">
        <f>TRIM(MID(TRIM(Transportes!D48),1,FIND(CHAR(10),TRIM(Transportes!D48),1)-1))</f>
        <v>Cajamarca</v>
      </c>
      <c r="S47" s="3" t="str">
        <f>TRIM(IF(Transportes!F48="TRÁNSITO INTERRUMPIDO","Interrumpido",IF(Transportes!F48="TRÁNSITO RESTRINGIDO","Restringido","Normal")))</f>
        <v>Restringido</v>
      </c>
      <c r="T47" s="3" t="str">
        <f>TRIM(IF(MID(TRIM(Transportes!H48),1,FIND("-",TRIM(Transportes!H48),1)-2)="Acción humana","H","F"))</f>
        <v>F</v>
      </c>
      <c r="U47" s="80">
        <f>Transportes!G48</f>
        <v>13</v>
      </c>
    </row>
    <row r="48" spans="4:21" ht="14.25" customHeight="1">
      <c r="M48" s="185" t="s">
        <v>103</v>
      </c>
      <c r="N48" s="186" t="s">
        <v>877</v>
      </c>
      <c r="O48" s="186" t="s">
        <v>168</v>
      </c>
      <c r="P48" s="187" t="s">
        <v>878</v>
      </c>
      <c r="Q48" s="3"/>
      <c r="R48" s="3" t="str">
        <f>TRIM(MID(TRIM(Transportes!D49),1,FIND(CHAR(10),TRIM(Transportes!D49),1)-1))</f>
        <v>Piura</v>
      </c>
      <c r="S48" s="3" t="str">
        <f>TRIM(IF(Transportes!F49="TRÁNSITO INTERRUMPIDO","Interrumpido",IF(Transportes!F49="TRÁNSITO RESTRINGIDO","Restringido","Normal")))</f>
        <v>Restringido</v>
      </c>
      <c r="T48" s="3" t="str">
        <f>TRIM(IF(MID(TRIM(Transportes!H49),1,FIND("-",TRIM(Transportes!H49),1)-2)="Acción humana","H","F"))</f>
        <v>F</v>
      </c>
      <c r="U48" s="80" t="str">
        <f>Transportes!G49</f>
        <v>-</v>
      </c>
    </row>
    <row r="49" spans="3:21" ht="14.25" customHeight="1">
      <c r="M49" s="174" t="s">
        <v>95</v>
      </c>
      <c r="N49" s="182" t="s">
        <v>858</v>
      </c>
      <c r="O49" s="175" t="s">
        <v>165</v>
      </c>
      <c r="P49" s="181" t="s">
        <v>851</v>
      </c>
      <c r="Q49" s="3"/>
      <c r="R49" s="3" t="str">
        <f>TRIM(MID(TRIM(Transportes!D50),1,FIND(CHAR(10),TRIM(Transportes!D50),1)-1))</f>
        <v>Ica</v>
      </c>
      <c r="S49" s="3" t="str">
        <f>TRIM(IF(Transportes!F50="TRÁNSITO INTERRUMPIDO","Interrumpido",IF(Transportes!F50="TRÁNSITO RESTRINGIDO","Restringido","Normal")))</f>
        <v>Restringido</v>
      </c>
      <c r="T49" s="3" t="str">
        <f>TRIM(IF(MID(TRIM(Transportes!H50),1,FIND("-",TRIM(Transportes!H50),1)-2)="Acción humana","H","F"))</f>
        <v>F</v>
      </c>
      <c r="U49" s="80" t="str">
        <f>Transportes!G50</f>
        <v>-</v>
      </c>
    </row>
    <row r="50" spans="3:21" ht="14.25" customHeight="1">
      <c r="M50" s="180" t="s">
        <v>99</v>
      </c>
      <c r="N50" s="181" t="s">
        <v>849</v>
      </c>
      <c r="O50" s="181" t="s">
        <v>850</v>
      </c>
      <c r="P50" s="181" t="s">
        <v>851</v>
      </c>
      <c r="Q50" s="3"/>
      <c r="R50" s="3" t="str">
        <f>TRIM(MID(TRIM(Transportes!D51),1,FIND(CHAR(10),TRIM(Transportes!D51),1)-1))</f>
        <v>Piura</v>
      </c>
      <c r="S50" s="3" t="str">
        <f>TRIM(IF(Transportes!F51="TRÁNSITO INTERRUMPIDO","Interrumpido",IF(Transportes!F51="TRÁNSITO RESTRINGIDO","Restringido","Normal")))</f>
        <v>Restringido</v>
      </c>
      <c r="T50" s="3" t="str">
        <f>TRIM(IF(MID(TRIM(Transportes!H51),1,FIND("-",TRIM(Transportes!H51),1)-2)="Acción humana","H","F"))</f>
        <v>F</v>
      </c>
      <c r="U50" s="80" t="str">
        <f>Transportes!G51</f>
        <v>-</v>
      </c>
    </row>
    <row r="51" spans="3:21" ht="14.25" customHeight="1">
      <c r="M51" s="183" t="s">
        <v>94</v>
      </c>
      <c r="N51" s="182" t="s">
        <v>859</v>
      </c>
      <c r="O51" s="182" t="s">
        <v>860</v>
      </c>
      <c r="P51" s="184" t="s">
        <v>861</v>
      </c>
      <c r="Q51" s="3"/>
      <c r="R51" s="3" t="str">
        <f>TRIM(MID(TRIM(Transportes!D52),1,FIND(CHAR(10),TRIM(Transportes!D52),1)-1))</f>
        <v>Lambayeque</v>
      </c>
      <c r="S51" s="3" t="str">
        <f>TRIM(IF(Transportes!F52="TRÁNSITO INTERRUMPIDO","Interrumpido",IF(Transportes!F52="TRÁNSITO RESTRINGIDO","Restringido","Normal")))</f>
        <v>Restringido</v>
      </c>
      <c r="T51" s="3" t="str">
        <f>TRIM(IF(MID(TRIM(Transportes!H52),1,FIND("-",TRIM(Transportes!H52),1)-2)="Acción humana","H","F"))</f>
        <v>F</v>
      </c>
      <c r="U51" s="80">
        <f>Transportes!G52</f>
        <v>300</v>
      </c>
    </row>
    <row r="52" spans="3:21" ht="14.25" customHeight="1">
      <c r="M52" s="174" t="s">
        <v>95</v>
      </c>
      <c r="N52" s="182" t="s">
        <v>857</v>
      </c>
      <c r="O52" s="175" t="s">
        <v>165</v>
      </c>
      <c r="P52" s="134" t="s">
        <v>422</v>
      </c>
      <c r="Q52" s="3"/>
      <c r="R52" s="3" t="str">
        <f>TRIM(MID(TRIM(Transportes!D53),1,FIND(CHAR(10),TRIM(Transportes!D53),1)-1))</f>
        <v>Lambayeque</v>
      </c>
      <c r="S52" s="3" t="str">
        <f>TRIM(IF(Transportes!F53="TRÁNSITO INTERRUMPIDO","Interrumpido",IF(Transportes!F53="TRÁNSITO RESTRINGIDO","Restringido","Normal")))</f>
        <v>Restringido</v>
      </c>
      <c r="T52" s="3" t="str">
        <f>TRIM(IF(MID(TRIM(Transportes!H53),1,FIND("-",TRIM(Transportes!H53),1)-2)="Acción humana","H","F"))</f>
        <v>F</v>
      </c>
      <c r="U52" s="80" t="str">
        <f>Transportes!G53</f>
        <v>-</v>
      </c>
    </row>
    <row r="53" spans="3:21" ht="14.25" customHeight="1">
      <c r="M53" s="130" t="s">
        <v>162</v>
      </c>
      <c r="N53" s="211" t="s">
        <v>1112</v>
      </c>
      <c r="O53" s="134" t="s">
        <v>599</v>
      </c>
      <c r="P53" s="134" t="s">
        <v>600</v>
      </c>
      <c r="Q53" s="3"/>
      <c r="R53" s="3" t="str">
        <f>TRIM(MID(TRIM(Transportes!D54),1,FIND(CHAR(10),TRIM(Transportes!D54),1)-1))</f>
        <v>Lima</v>
      </c>
      <c r="S53" s="3" t="str">
        <f>TRIM(IF(Transportes!F54="TRÁNSITO INTERRUMPIDO","Interrumpido",IF(Transportes!F54="TRÁNSITO RESTRINGIDO","Restringido","Normal")))</f>
        <v>Restringido</v>
      </c>
      <c r="T53" s="3" t="str">
        <f>TRIM(IF(MID(TRIM(Transportes!H54),1,FIND("-",TRIM(Transportes!H54),1)-2)="Acción humana","H","F"))</f>
        <v>F</v>
      </c>
      <c r="U53" s="80" t="str">
        <f>Transportes!G54</f>
        <v>-</v>
      </c>
    </row>
    <row r="54" spans="3:21" ht="14.25" customHeight="1">
      <c r="M54" s="130" t="s">
        <v>106</v>
      </c>
      <c r="N54" s="134" t="s">
        <v>170</v>
      </c>
      <c r="O54" s="134" t="s">
        <v>168</v>
      </c>
      <c r="P54" s="134" t="s">
        <v>412</v>
      </c>
      <c r="Q54" s="3"/>
      <c r="R54" s="3" t="str">
        <f>TRIM(MID(TRIM(Transportes!D55),1,FIND(CHAR(10),TRIM(Transportes!D55),1)-1))</f>
        <v>Piura</v>
      </c>
      <c r="S54" s="3" t="str">
        <f>TRIM(IF(Transportes!F55="TRÁNSITO INTERRUMPIDO","Interrumpido",IF(Transportes!F55="TRÁNSITO RESTRINGIDO","Restringido","Normal")))</f>
        <v>Restringido</v>
      </c>
      <c r="T54" s="3" t="str">
        <f>TRIM(IF(MID(TRIM(Transportes!H55),1,FIND("-",TRIM(Transportes!H55),1)-2)="Acción humana","H","F"))</f>
        <v>F</v>
      </c>
      <c r="U54" s="80" t="str">
        <f>Transportes!G55</f>
        <v>-</v>
      </c>
    </row>
    <row r="55" spans="3:21" ht="14.25" customHeight="1">
      <c r="M55" s="130" t="s">
        <v>106</v>
      </c>
      <c r="N55" s="134" t="s">
        <v>171</v>
      </c>
      <c r="O55" s="134" t="s">
        <v>168</v>
      </c>
      <c r="P55" s="134" t="s">
        <v>412</v>
      </c>
      <c r="Q55" s="3"/>
      <c r="R55" s="3" t="str">
        <f>TRIM(MID(TRIM(Transportes!D56),1,FIND(CHAR(10),TRIM(Transportes!D56),1)-1))</f>
        <v>Cusco</v>
      </c>
      <c r="S55" s="3" t="str">
        <f>TRIM(IF(Transportes!F56="TRÁNSITO INTERRUMPIDO","Interrumpido",IF(Transportes!F56="TRÁNSITO RESTRINGIDO","Restringido","Normal")))</f>
        <v>Restringido</v>
      </c>
      <c r="T55" s="3" t="str">
        <f>TRIM(IF(MID(TRIM(Transportes!H56),1,FIND("-",TRIM(Transportes!H56),1)-2)="Acción humana","H","F"))</f>
        <v>F</v>
      </c>
      <c r="U55" s="80" t="str">
        <f>Transportes!G56</f>
        <v>-</v>
      </c>
    </row>
    <row r="56" spans="3:21" ht="14.25" customHeight="1">
      <c r="C56" s="87" t="s">
        <v>175</v>
      </c>
      <c r="D56" s="233" t="s">
        <v>176</v>
      </c>
      <c r="E56" s="233"/>
      <c r="M56" s="130" t="s">
        <v>106</v>
      </c>
      <c r="N56" s="134" t="s">
        <v>167</v>
      </c>
      <c r="O56" s="134" t="s">
        <v>168</v>
      </c>
      <c r="P56" s="134" t="s">
        <v>169</v>
      </c>
      <c r="Q56" s="3"/>
      <c r="R56" s="3" t="str">
        <f>TRIM(MID(TRIM(Transportes!D57),1,FIND(CHAR(10),TRIM(Transportes!D57),1)-1))</f>
        <v>Ayacucho</v>
      </c>
      <c r="S56" s="3" t="str">
        <f>TRIM(IF(Transportes!F57="TRÁNSITO INTERRUMPIDO","Interrumpido",IF(Transportes!F57="TRÁNSITO RESTRINGIDO","Restringido","Normal")))</f>
        <v>Restringido</v>
      </c>
      <c r="T56" s="3" t="str">
        <f>TRIM(IF(MID(TRIM(Transportes!H57),1,FIND("-",TRIM(Transportes!H57),1)-2)="Acción humana","H","F"))</f>
        <v>F</v>
      </c>
      <c r="U56" s="80">
        <f>Transportes!G57</f>
        <v>20</v>
      </c>
    </row>
    <row r="57" spans="3:21" ht="14.25" customHeight="1">
      <c r="C57" s="87" t="s">
        <v>177</v>
      </c>
      <c r="D57" s="234" t="s">
        <v>178</v>
      </c>
      <c r="E57" s="234"/>
      <c r="M57" s="130" t="s">
        <v>69</v>
      </c>
      <c r="N57" s="134" t="s">
        <v>172</v>
      </c>
      <c r="O57" s="134" t="s">
        <v>173</v>
      </c>
      <c r="P57" s="134" t="s">
        <v>174</v>
      </c>
      <c r="Q57" s="3"/>
      <c r="R57" s="3" t="str">
        <f>TRIM(MID(TRIM(Transportes!D58),1,FIND(CHAR(10),TRIM(Transportes!D58),1)-1))</f>
        <v>Piura</v>
      </c>
      <c r="S57" s="3" t="str">
        <f>TRIM(IF(Transportes!F58="TRÁNSITO INTERRUMPIDO","Interrumpido",IF(Transportes!F58="TRÁNSITO RESTRINGIDO","Restringido","Normal")))</f>
        <v>Restringido</v>
      </c>
      <c r="T57" s="3" t="str">
        <f>TRIM(IF(MID(TRIM(Transportes!H58),1,FIND("-",TRIM(Transportes!H58),1)-2)="Acción humana","H","F"))</f>
        <v>F</v>
      </c>
      <c r="U57" s="80">
        <f>Transportes!G58</f>
        <v>21</v>
      </c>
    </row>
    <row r="58" spans="3:21" ht="14.25" customHeight="1">
      <c r="Q58" s="3"/>
      <c r="R58" s="3" t="str">
        <f>TRIM(MID(TRIM(Transportes!D59),1,FIND(CHAR(10),TRIM(Transportes!D59),1)-1))</f>
        <v>Piura</v>
      </c>
      <c r="S58" s="3" t="str">
        <f>TRIM(IF(Transportes!F59="TRÁNSITO INTERRUMPIDO","Interrumpido",IF(Transportes!F59="TRÁNSITO RESTRINGIDO","Restringido","Normal")))</f>
        <v>Restringido</v>
      </c>
      <c r="T58" s="3" t="str">
        <f>TRIM(IF(MID(TRIM(Transportes!H59),1,FIND("-",TRIM(Transportes!H59),1)-2)="Acción humana","H","F"))</f>
        <v>F</v>
      </c>
      <c r="U58" s="80">
        <f>Transportes!G59</f>
        <v>21</v>
      </c>
    </row>
    <row r="59" spans="3:21" ht="14.25" customHeight="1">
      <c r="Q59" s="3"/>
      <c r="R59" s="3" t="str">
        <f>TRIM(MID(TRIM(Transportes!D60),1,FIND(CHAR(10),TRIM(Transportes!D60),1)-1))</f>
        <v>Amazonas</v>
      </c>
      <c r="S59" s="3" t="str">
        <f>TRIM(IF(Transportes!F60="TRÁNSITO INTERRUMPIDO","Interrumpido",IF(Transportes!F60="TRÁNSITO RESTRINGIDO","Restringido","Normal")))</f>
        <v>Restringido</v>
      </c>
      <c r="T59" s="3" t="str">
        <f>TRIM(IF(MID(TRIM(Transportes!H60),1,FIND("-",TRIM(Transportes!H60),1)-2)="Acción humana","H","F"))</f>
        <v>F</v>
      </c>
      <c r="U59" s="80">
        <f>Transportes!G60</f>
        <v>16</v>
      </c>
    </row>
    <row r="60" spans="3:21" ht="14.25" customHeight="1">
      <c r="Q60" s="3"/>
      <c r="R60" s="3" t="str">
        <f>TRIM(MID(TRIM(Transportes!D61),1,FIND(CHAR(10),TRIM(Transportes!D61),1)-1))</f>
        <v>Áncash</v>
      </c>
      <c r="S60" s="3" t="str">
        <f>TRIM(IF(Transportes!F61="TRÁNSITO INTERRUMPIDO","Interrumpido",IF(Transportes!F61="TRÁNSITO RESTRINGIDO","Restringido","Normal")))</f>
        <v>Restringido</v>
      </c>
      <c r="T60" s="3" t="str">
        <f>TRIM(IF(MID(TRIM(Transportes!H61),1,FIND("-",TRIM(Transportes!H61),1)-2)="Acción humana","H","F"))</f>
        <v>F</v>
      </c>
      <c r="U60" s="80">
        <f>Transportes!G61</f>
        <v>23</v>
      </c>
    </row>
    <row r="61" spans="3:21" ht="14.25" customHeight="1">
      <c r="Q61" s="3"/>
      <c r="R61" s="3" t="str">
        <f>TRIM(MID(TRIM(Transportes!D62),1,FIND(CHAR(10),TRIM(Transportes!D62),1)-1))</f>
        <v>Piura</v>
      </c>
      <c r="S61" s="3" t="str">
        <f>TRIM(IF(Transportes!F62="TRÁNSITO INTERRUMPIDO","Interrumpido",IF(Transportes!F62="TRÁNSITO RESTRINGIDO","Restringido","Normal")))</f>
        <v>Restringido</v>
      </c>
      <c r="T61" s="3" t="str">
        <f>TRIM(IF(MID(TRIM(Transportes!H62),1,FIND("-",TRIM(Transportes!H62),1)-2)="Acción humana","H","F"))</f>
        <v>F</v>
      </c>
      <c r="U61" s="80">
        <f>Transportes!G62</f>
        <v>10</v>
      </c>
    </row>
    <row r="62" spans="3:21" ht="14.25" customHeight="1">
      <c r="Q62" s="3"/>
      <c r="R62" s="3" t="str">
        <f>TRIM(MID(TRIM(Transportes!D63),1,FIND(CHAR(10),TRIM(Transportes!D63),1)-1))</f>
        <v>Cajamarca</v>
      </c>
      <c r="S62" s="3" t="str">
        <f>TRIM(IF(Transportes!F63="TRÁNSITO INTERRUMPIDO","Interrumpido",IF(Transportes!F63="TRÁNSITO RESTRINGIDO","Restringido","Normal")))</f>
        <v>Restringido</v>
      </c>
      <c r="T62" s="3" t="str">
        <f>TRIM(IF(MID(TRIM(Transportes!H63),1,FIND("-",TRIM(Transportes!H63),1)-2)="Acción humana","H","F"))</f>
        <v>F</v>
      </c>
      <c r="U62" s="80">
        <f>Transportes!G63</f>
        <v>45</v>
      </c>
    </row>
    <row r="63" spans="3:21" ht="14.25" customHeight="1">
      <c r="Q63" s="3"/>
      <c r="R63" s="3" t="str">
        <f>TRIM(MID(TRIM(Transportes!D64),1,FIND(CHAR(10),TRIM(Transportes!D64),1)-1))</f>
        <v>Cajamarca</v>
      </c>
      <c r="S63" s="3" t="str">
        <f>TRIM(IF(Transportes!F64="TRÁNSITO INTERRUMPIDO","Interrumpido",IF(Transportes!F64="TRÁNSITO RESTRINGIDO","Restringido","Normal")))</f>
        <v>Restringido</v>
      </c>
      <c r="T63" s="3" t="str">
        <f>TRIM(IF(MID(TRIM(Transportes!H64),1,FIND("-",TRIM(Transportes!H64),1)-2)="Acción humana","H","F"))</f>
        <v>F</v>
      </c>
      <c r="U63" s="80">
        <f>Transportes!G64</f>
        <v>100</v>
      </c>
    </row>
    <row r="64" spans="3:21" ht="14.25" customHeight="1">
      <c r="G64" s="3" t="s">
        <v>0</v>
      </c>
      <c r="Q64" s="3"/>
      <c r="R64" s="3" t="str">
        <f>TRIM(MID(TRIM(Transportes!D65),1,FIND(CHAR(10),TRIM(Transportes!D65),1)-1))</f>
        <v>Piura</v>
      </c>
      <c r="S64" s="3" t="str">
        <f>TRIM(IF(Transportes!F65="TRÁNSITO INTERRUMPIDO","Interrumpido",IF(Transportes!F65="TRÁNSITO RESTRINGIDO","Restringido","Normal")))</f>
        <v>Restringido</v>
      </c>
      <c r="T64" s="3" t="str">
        <f>TRIM(IF(MID(TRIM(Transportes!H65),1,FIND("-",TRIM(Transportes!H65),1)-2)="Acción humana","H","F"))</f>
        <v>F</v>
      </c>
      <c r="U64" s="80">
        <f>Transportes!G65</f>
        <v>60</v>
      </c>
    </row>
    <row r="65" spans="17:21" ht="14.25" customHeight="1">
      <c r="Q65" s="3"/>
      <c r="R65" s="3" t="str">
        <f>TRIM(MID(TRIM(Transportes!D66),1,FIND(CHAR(10),TRIM(Transportes!D66),1)-1))</f>
        <v>Huánuco</v>
      </c>
      <c r="S65" s="3" t="str">
        <f>TRIM(IF(Transportes!F66="TRÁNSITO INTERRUMPIDO","Interrumpido",IF(Transportes!F66="TRÁNSITO RESTRINGIDO","Restringido","Normal")))</f>
        <v>Restringido</v>
      </c>
      <c r="T65" s="3" t="str">
        <f>TRIM(IF(MID(TRIM(Transportes!H66),1,FIND("-",TRIM(Transportes!H66),1)-2)="Acción humana","H","F"))</f>
        <v>F</v>
      </c>
      <c r="U65" s="80">
        <f>Transportes!G66</f>
        <v>50</v>
      </c>
    </row>
    <row r="66" spans="17:21" ht="14.25" customHeight="1">
      <c r="Q66" s="3"/>
      <c r="R66" s="3" t="str">
        <f>TRIM(MID(TRIM(Transportes!D67),1,FIND(CHAR(10),TRIM(Transportes!D67),1)-1))</f>
        <v>Cusco</v>
      </c>
      <c r="S66" s="3" t="str">
        <f>TRIM(IF(Transportes!F67="TRÁNSITO INTERRUMPIDO","Interrumpido",IF(Transportes!F67="TRÁNSITO RESTRINGIDO","Restringido","Normal")))</f>
        <v>Restringido</v>
      </c>
      <c r="T66" s="3" t="str">
        <f>TRIM(IF(MID(TRIM(Transportes!H67),1,FIND("-",TRIM(Transportes!H67),1)-2)="Acción humana","H","F"))</f>
        <v>F</v>
      </c>
      <c r="U66" s="80">
        <f>Transportes!G67</f>
        <v>120</v>
      </c>
    </row>
    <row r="67" spans="17:21" ht="14.25" customHeight="1">
      <c r="Q67" s="3"/>
      <c r="R67" s="3" t="str">
        <f>TRIM(MID(TRIM(Transportes!D68),1,FIND(CHAR(10),TRIM(Transportes!D68),1)-1))</f>
        <v>Piura</v>
      </c>
      <c r="S67" s="3" t="str">
        <f>TRIM(IF(Transportes!F68="TRÁNSITO INTERRUMPIDO","Interrumpido",IF(Transportes!F68="TRÁNSITO RESTRINGIDO","Restringido","Normal")))</f>
        <v>Restringido</v>
      </c>
      <c r="T67" s="3" t="str">
        <f>TRIM(IF(MID(TRIM(Transportes!H68),1,FIND("-",TRIM(Transportes!H68),1)-2)="Acción humana","H","F"))</f>
        <v>F</v>
      </c>
      <c r="U67" s="80">
        <f>Transportes!G68</f>
        <v>0</v>
      </c>
    </row>
    <row r="68" spans="17:21" ht="14.25" customHeight="1">
      <c r="Q68" s="3"/>
      <c r="R68" s="3" t="str">
        <f>TRIM(MID(TRIM(Transportes!D69),1,FIND(CHAR(10),TRIM(Transportes!D69),1)-1))</f>
        <v>Piura</v>
      </c>
      <c r="S68" s="3" t="str">
        <f>TRIM(IF(Transportes!F69="TRÁNSITO INTERRUMPIDO","Interrumpido",IF(Transportes!F69="TRÁNSITO RESTRINGIDO","Restringido","Normal")))</f>
        <v>Restringido</v>
      </c>
      <c r="T68" s="3" t="str">
        <f>TRIM(IF(MID(TRIM(Transportes!H69),1,FIND("-",TRIM(Transportes!H69),1)-2)="Acción humana","H","F"))</f>
        <v>F</v>
      </c>
      <c r="U68" s="80">
        <f>Transportes!G69</f>
        <v>0</v>
      </c>
    </row>
    <row r="69" spans="17:21" ht="14.25" customHeight="1">
      <c r="Q69" s="3"/>
      <c r="R69" s="3" t="str">
        <f>TRIM(MID(TRIM(Transportes!D70),1,FIND(CHAR(10),TRIM(Transportes!D70),1)-1))</f>
        <v>Piura</v>
      </c>
      <c r="S69" s="3" t="str">
        <f>TRIM(IF(Transportes!F70="TRÁNSITO INTERRUMPIDO","Interrumpido",IF(Transportes!F70="TRÁNSITO RESTRINGIDO","Restringido","Normal")))</f>
        <v>Restringido</v>
      </c>
      <c r="T69" s="3" t="str">
        <f>TRIM(IF(MID(TRIM(Transportes!H70),1,FIND("-",TRIM(Transportes!H70),1)-2)="Acción humana","H","F"))</f>
        <v>F</v>
      </c>
      <c r="U69" s="80">
        <f>Transportes!G70</f>
        <v>35</v>
      </c>
    </row>
    <row r="70" spans="17:21" ht="14.25" customHeight="1">
      <c r="Q70" s="3"/>
      <c r="R70" s="3" t="str">
        <f>TRIM(MID(TRIM(Transportes!D71),1,FIND(CHAR(10),TRIM(Transportes!D71),1)-1))</f>
        <v>Áncash</v>
      </c>
      <c r="S70" s="3" t="str">
        <f>TRIM(IF(Transportes!F71="TRÁNSITO INTERRUMPIDO","Interrumpido",IF(Transportes!F71="TRÁNSITO RESTRINGIDO","Restringido","Normal")))</f>
        <v>Restringido</v>
      </c>
      <c r="T70" s="3" t="str">
        <f>TRIM(IF(MID(TRIM(Transportes!H71),1,FIND("-",TRIM(Transportes!H71),1)-2)="Acción humana","H","F"))</f>
        <v>F</v>
      </c>
      <c r="U70" s="80">
        <f>Transportes!G71</f>
        <v>46</v>
      </c>
    </row>
    <row r="71" spans="17:21" ht="14.25" customHeight="1">
      <c r="Q71" s="3"/>
      <c r="R71" s="3" t="str">
        <f>TRIM(MID(TRIM(Transportes!D72),1,FIND(CHAR(10),TRIM(Transportes!D72),1)-1))</f>
        <v>Áncash</v>
      </c>
      <c r="S71" s="3" t="str">
        <f>TRIM(IF(Transportes!F72="TRÁNSITO INTERRUMPIDO","Interrumpido",IF(Transportes!F72="TRÁNSITO RESTRINGIDO","Restringido","Normal")))</f>
        <v>Restringido</v>
      </c>
      <c r="T71" s="3" t="str">
        <f>TRIM(IF(MID(TRIM(Transportes!H72),1,FIND("-",TRIM(Transportes!H72),1)-2)="Acción humana","H","F"))</f>
        <v>F</v>
      </c>
      <c r="U71" s="80">
        <f>Transportes!G72</f>
        <v>46</v>
      </c>
    </row>
    <row r="72" spans="17:21" ht="14.25" customHeight="1">
      <c r="Q72" s="3"/>
      <c r="R72" s="3" t="str">
        <f>TRIM(MID(TRIM(Transportes!D73),1,FIND(CHAR(10),TRIM(Transportes!D73),1)-1))</f>
        <v>Junín</v>
      </c>
      <c r="S72" s="3" t="str">
        <f>TRIM(IF(Transportes!F73="TRÁNSITO INTERRUMPIDO","Interrumpido",IF(Transportes!F73="TRÁNSITO RESTRINGIDO","Restringido","Normal")))</f>
        <v>Restringido</v>
      </c>
      <c r="T72" s="3" t="str">
        <f>TRIM(IF(MID(TRIM(Transportes!H73),1,FIND("-",TRIM(Transportes!H73),1)-2)="Acción humana","H","F"))</f>
        <v>F</v>
      </c>
      <c r="U72" s="80">
        <f>Transportes!G73</f>
        <v>50</v>
      </c>
    </row>
    <row r="73" spans="17:21" ht="14.25" customHeight="1">
      <c r="Q73" s="3"/>
      <c r="R73" s="3" t="str">
        <f>TRIM(MID(TRIM(Transportes!D74),1,FIND(CHAR(10),TRIM(Transportes!D74),1)-1))</f>
        <v>Piura</v>
      </c>
      <c r="S73" s="3" t="str">
        <f>TRIM(IF(Transportes!F74="TRÁNSITO INTERRUMPIDO","Interrumpido",IF(Transportes!F74="TRÁNSITO RESTRINGIDO","Restringido","Normal")))</f>
        <v>Restringido</v>
      </c>
      <c r="T73" s="3" t="str">
        <f>TRIM(IF(MID(TRIM(Transportes!H74),1,FIND("-",TRIM(Transportes!H74),1)-2)="Acción humana","H","F"))</f>
        <v>F</v>
      </c>
      <c r="U73" s="80">
        <f>Transportes!G74</f>
        <v>60</v>
      </c>
    </row>
    <row r="74" spans="17:21" ht="14.25" customHeight="1">
      <c r="Q74" s="3"/>
      <c r="R74" s="3" t="str">
        <f>TRIM(MID(TRIM(Transportes!D75),1,FIND(CHAR(10),TRIM(Transportes!D75),1)-1))</f>
        <v>Piura</v>
      </c>
      <c r="S74" s="3" t="str">
        <f>TRIM(IF(Transportes!F75="TRÁNSITO INTERRUMPIDO","Interrumpido",IF(Transportes!F75="TRÁNSITO RESTRINGIDO","Restringido","Normal")))</f>
        <v>Restringido</v>
      </c>
      <c r="T74" s="3" t="str">
        <f>TRIM(IF(MID(TRIM(Transportes!H75),1,FIND("-",TRIM(Transportes!H75),1)-2)="Acción humana","H","F"))</f>
        <v>F</v>
      </c>
      <c r="U74" s="80">
        <f>Transportes!G75</f>
        <v>30</v>
      </c>
    </row>
    <row r="75" spans="17:21" ht="14.25" customHeight="1">
      <c r="Q75" s="3"/>
      <c r="R75" s="3" t="str">
        <f>TRIM(MID(TRIM(Transportes!D76),1,FIND(CHAR(10),TRIM(Transportes!D76),1)-1))</f>
        <v>Piura</v>
      </c>
      <c r="S75" s="3" t="str">
        <f>TRIM(IF(Transportes!F76="TRÁNSITO INTERRUMPIDO","Interrumpido",IF(Transportes!F76="TRÁNSITO RESTRINGIDO","Restringido","Normal")))</f>
        <v>Restringido</v>
      </c>
      <c r="T75" s="3" t="str">
        <f>TRIM(IF(MID(TRIM(Transportes!H76),1,FIND("-",TRIM(Transportes!H76),1)-2)="Acción humana","H","F"))</f>
        <v>F</v>
      </c>
      <c r="U75" s="80">
        <f>Transportes!G76</f>
        <v>20</v>
      </c>
    </row>
    <row r="76" spans="17:21" ht="14.25" customHeight="1">
      <c r="Q76" s="3"/>
      <c r="R76" s="3" t="str">
        <f>TRIM(MID(TRIM(Transportes!D77),1,FIND(CHAR(10),TRIM(Transportes!D77),1)-1))</f>
        <v>Piura</v>
      </c>
      <c r="S76" s="3" t="str">
        <f>TRIM(IF(Transportes!F77="TRÁNSITO INTERRUMPIDO","Interrumpido",IF(Transportes!F77="TRÁNSITO RESTRINGIDO","Restringido","Normal")))</f>
        <v>Restringido</v>
      </c>
      <c r="T76" s="3" t="str">
        <f>TRIM(IF(MID(TRIM(Transportes!H77),1,FIND("-",TRIM(Transportes!H77),1)-2)="Acción humana","H","F"))</f>
        <v>F</v>
      </c>
      <c r="U76" s="80">
        <f>Transportes!G77</f>
        <v>100</v>
      </c>
    </row>
    <row r="77" spans="17:21" ht="14.25" customHeight="1">
      <c r="Q77" s="3"/>
      <c r="R77" s="3" t="str">
        <f>TRIM(MID(TRIM(Transportes!D78),1,FIND(CHAR(10),TRIM(Transportes!D78),1)-1))</f>
        <v>Amazonas</v>
      </c>
      <c r="S77" s="3" t="str">
        <f>TRIM(IF(Transportes!F78="TRÁNSITO INTERRUMPIDO","Interrumpido",IF(Transportes!F78="TRÁNSITO RESTRINGIDO","Restringido","Normal")))</f>
        <v>Restringido</v>
      </c>
      <c r="T77" s="3" t="str">
        <f>TRIM(IF(MID(TRIM(Transportes!H78),1,FIND("-",TRIM(Transportes!H78),1)-2)="Acción humana","H","F"))</f>
        <v>F</v>
      </c>
      <c r="U77" s="80" t="str">
        <f>Transportes!G78</f>
        <v>-</v>
      </c>
    </row>
    <row r="78" spans="17:21" ht="14.25" customHeight="1">
      <c r="Q78" s="3"/>
      <c r="R78" s="3" t="str">
        <f>TRIM(MID(TRIM(Transportes!D79),1,FIND(CHAR(10),TRIM(Transportes!D79),1)-1))</f>
        <v>Piura</v>
      </c>
      <c r="S78" s="3" t="str">
        <f>TRIM(IF(Transportes!F79="TRÁNSITO INTERRUMPIDO","Interrumpido",IF(Transportes!F79="TRÁNSITO RESTRINGIDO","Restringido","Normal")))</f>
        <v>Restringido</v>
      </c>
      <c r="T78" s="3" t="str">
        <f>TRIM(IF(MID(TRIM(Transportes!H79),1,FIND("-",TRIM(Transportes!H79),1)-2)="Acción humana","H","F"))</f>
        <v>F</v>
      </c>
      <c r="U78" s="80">
        <f>Transportes!G79</f>
        <v>20</v>
      </c>
    </row>
    <row r="79" spans="17:21" ht="14.25" customHeight="1">
      <c r="Q79" s="3"/>
      <c r="R79" s="3" t="str">
        <f>TRIM(MID(TRIM(Transportes!D80),1,FIND(CHAR(10),TRIM(Transportes!D80),1)-1))</f>
        <v>Piura</v>
      </c>
      <c r="S79" s="3" t="str">
        <f>TRIM(IF(Transportes!F80="TRÁNSITO INTERRUMPIDO","Interrumpido",IF(Transportes!F80="TRÁNSITO RESTRINGIDO","Restringido","Normal")))</f>
        <v>Restringido</v>
      </c>
      <c r="T79" s="3" t="str">
        <f>TRIM(IF(MID(TRIM(Transportes!H80),1,FIND("-",TRIM(Transportes!H80),1)-2)="Acción humana","H","F"))</f>
        <v>F</v>
      </c>
      <c r="U79" s="80">
        <f>Transportes!G80</f>
        <v>30</v>
      </c>
    </row>
    <row r="80" spans="17:21" ht="14.25" customHeight="1">
      <c r="Q80" s="3"/>
      <c r="R80" s="3" t="str">
        <f>TRIM(MID(TRIM(Transportes!D81),1,FIND(CHAR(10),TRIM(Transportes!D81),1)-1))</f>
        <v>San Martín</v>
      </c>
      <c r="S80" s="3" t="str">
        <f>TRIM(IF(Transportes!F81="TRÁNSITO INTERRUMPIDO","Interrumpido",IF(Transportes!F81="TRÁNSITO RESTRINGIDO","Restringido","Normal")))</f>
        <v>Restringido</v>
      </c>
      <c r="T80" s="3" t="str">
        <f>TRIM(IF(MID(TRIM(Transportes!H81),1,FIND("-",TRIM(Transportes!H81),1)-2)="Acción humana","H","F"))</f>
        <v>F</v>
      </c>
      <c r="U80" s="80">
        <f>Transportes!G81</f>
        <v>200</v>
      </c>
    </row>
    <row r="81" spans="17:21" ht="14.25" customHeight="1">
      <c r="Q81" s="3"/>
      <c r="R81" s="3" t="str">
        <f>TRIM(MID(TRIM(Transportes!D82),1,FIND(CHAR(10),TRIM(Transportes!D82),1)-1))</f>
        <v>Piura</v>
      </c>
      <c r="S81" s="3" t="str">
        <f>TRIM(IF(Transportes!F82="TRÁNSITO INTERRUMPIDO","Interrumpido",IF(Transportes!F82="TRÁNSITO RESTRINGIDO","Restringido","Normal")))</f>
        <v>Restringido</v>
      </c>
      <c r="T81" s="3" t="str">
        <f>TRIM(IF(MID(TRIM(Transportes!H82),1,FIND("-",TRIM(Transportes!H82),1)-2)="Acción humana","H","F"))</f>
        <v>F</v>
      </c>
      <c r="U81" s="80">
        <f>Transportes!G82</f>
        <v>20</v>
      </c>
    </row>
    <row r="82" spans="17:21" ht="14.25" customHeight="1">
      <c r="Q82" s="3"/>
      <c r="R82" s="3" t="str">
        <f>TRIM(MID(TRIM(Transportes!D83),1,FIND(CHAR(10),TRIM(Transportes!D83),1)-1))</f>
        <v>Piura</v>
      </c>
      <c r="S82" s="3" t="str">
        <f>TRIM(IF(Transportes!F83="TRÁNSITO INTERRUMPIDO","Interrumpido",IF(Transportes!F83="TRÁNSITO RESTRINGIDO","Restringido","Normal")))</f>
        <v>Restringido</v>
      </c>
      <c r="T82" s="3" t="str">
        <f>TRIM(IF(MID(TRIM(Transportes!H83),1,FIND("-",TRIM(Transportes!H83),1)-2)="Acción humana","H","F"))</f>
        <v>F</v>
      </c>
      <c r="U82" s="80">
        <f>Transportes!G83</f>
        <v>20</v>
      </c>
    </row>
    <row r="83" spans="17:21" ht="14.25" customHeight="1">
      <c r="Q83" s="3"/>
      <c r="R83" s="3" t="str">
        <f>TRIM(MID(TRIM(Transportes!D84),1,FIND(CHAR(10),TRIM(Transportes!D84),1)-1))</f>
        <v>Lambayeque</v>
      </c>
      <c r="S83" s="3" t="str">
        <f>TRIM(IF(Transportes!F84="TRÁNSITO INTERRUMPIDO","Interrumpido",IF(Transportes!F84="TRÁNSITO RESTRINGIDO","Restringido","Normal")))</f>
        <v>Restringido</v>
      </c>
      <c r="T83" s="3" t="str">
        <f>TRIM(IF(MID(TRIM(Transportes!H84),1,FIND("-",TRIM(Transportes!H84),1)-2)="Acción humana","H","F"))</f>
        <v>F</v>
      </c>
      <c r="U83" s="80">
        <f>Transportes!G84</f>
        <v>20</v>
      </c>
    </row>
    <row r="84" spans="17:21" ht="14.25" customHeight="1">
      <c r="Q84" s="3"/>
      <c r="R84" s="3" t="str">
        <f>TRIM(MID(TRIM(Transportes!D85),1,FIND(CHAR(10),TRIM(Transportes!D85),1)-1))</f>
        <v>Ica</v>
      </c>
      <c r="S84" s="3" t="str">
        <f>TRIM(IF(Transportes!F85="TRÁNSITO INTERRUMPIDO","Interrumpido",IF(Transportes!F85="TRÁNSITO RESTRINGIDO","Restringido","Normal")))</f>
        <v>Restringido</v>
      </c>
      <c r="T84" s="3" t="str">
        <f>TRIM(IF(MID(TRIM(Transportes!H85),1,FIND("-",TRIM(Transportes!H85),1)-2)="Acción humana","H","F"))</f>
        <v>F</v>
      </c>
      <c r="U84" s="80">
        <f>Transportes!G85</f>
        <v>125</v>
      </c>
    </row>
    <row r="85" spans="17:21" ht="14.25" customHeight="1">
      <c r="Q85" s="3"/>
      <c r="R85" s="3" t="str">
        <f>TRIM(MID(TRIM(Transportes!D86),1,FIND(CHAR(10),TRIM(Transportes!D86),1)-1))</f>
        <v>Amazonas</v>
      </c>
      <c r="S85" s="3" t="str">
        <f>TRIM(IF(Transportes!F86="TRÁNSITO INTERRUMPIDO","Interrumpido",IF(Transportes!F86="TRÁNSITO RESTRINGIDO","Restringido","Normal")))</f>
        <v>Restringido</v>
      </c>
      <c r="T85" s="3" t="str">
        <f>TRIM(IF(MID(TRIM(Transportes!H86),1,FIND("-",TRIM(Transportes!H86),1)-2)="Acción humana","H","F"))</f>
        <v>F</v>
      </c>
      <c r="U85" s="80">
        <f>Transportes!G86</f>
        <v>45</v>
      </c>
    </row>
    <row r="86" spans="17:21" ht="14.25" customHeight="1">
      <c r="Q86" s="3"/>
      <c r="R86" s="3" t="str">
        <f>TRIM(MID(TRIM(Transportes!D87),1,FIND(CHAR(10),TRIM(Transportes!D87),1)-1))</f>
        <v>Áncash</v>
      </c>
      <c r="S86" s="3" t="str">
        <f>TRIM(IF(Transportes!F87="TRÁNSITO INTERRUMPIDO","Interrumpido",IF(Transportes!F87="TRÁNSITO RESTRINGIDO","Restringido","Normal")))</f>
        <v>Restringido</v>
      </c>
      <c r="T86" s="3" t="str">
        <f>TRIM(IF(MID(TRIM(Transportes!H87),1,FIND("-",TRIM(Transportes!H87),1)-2)="Acción humana","H","F"))</f>
        <v>F</v>
      </c>
      <c r="U86" s="80">
        <f>Transportes!G87</f>
        <v>25</v>
      </c>
    </row>
    <row r="87" spans="17:21" ht="14.25" customHeight="1">
      <c r="Q87" s="3"/>
      <c r="R87" s="3" t="str">
        <f>TRIM(MID(TRIM(Transportes!D88),1,FIND(CHAR(10),TRIM(Transportes!D88),1)-1))</f>
        <v>Piura</v>
      </c>
      <c r="S87" s="3" t="str">
        <f>TRIM(IF(Transportes!F88="TRÁNSITO INTERRUMPIDO","Interrumpido",IF(Transportes!F88="TRÁNSITO RESTRINGIDO","Restringido","Normal")))</f>
        <v>Restringido</v>
      </c>
      <c r="T87" s="3" t="str">
        <f>TRIM(IF(MID(TRIM(Transportes!H88),1,FIND("-",TRIM(Transportes!H88),1)-2)="Acción humana","H","F"))</f>
        <v>F</v>
      </c>
      <c r="U87" s="80">
        <f>Transportes!G88</f>
        <v>160</v>
      </c>
    </row>
    <row r="88" spans="17:21" ht="14.25" customHeight="1">
      <c r="Q88" s="3"/>
      <c r="R88" s="3" t="str">
        <f>TRIM(MID(TRIM(Transportes!D89),1,FIND(CHAR(10),TRIM(Transportes!D89),1)-1))</f>
        <v>Áncash</v>
      </c>
      <c r="S88" s="3" t="str">
        <f>TRIM(IF(Transportes!F89="TRÁNSITO INTERRUMPIDO","Interrumpido",IF(Transportes!F89="TRÁNSITO RESTRINGIDO","Restringido","Normal")))</f>
        <v>Restringido</v>
      </c>
      <c r="T88" s="3" t="str">
        <f>TRIM(IF(MID(TRIM(Transportes!H89),1,FIND("-",TRIM(Transportes!H89),1)-2)="Acción humana","H","F"))</f>
        <v>F</v>
      </c>
      <c r="U88" s="80">
        <f>Transportes!G89</f>
        <v>65</v>
      </c>
    </row>
    <row r="89" spans="17:21" ht="14.25" customHeight="1">
      <c r="Q89" s="3"/>
      <c r="R89" s="3" t="str">
        <f>TRIM(MID(TRIM(Transportes!D90),1,FIND(CHAR(10),TRIM(Transportes!D90),1)-1))</f>
        <v>Áncash</v>
      </c>
      <c r="S89" s="3" t="str">
        <f>TRIM(IF(Transportes!F90="TRÁNSITO INTERRUMPIDO","Interrumpido",IF(Transportes!F90="TRÁNSITO RESTRINGIDO","Restringido","Normal")))</f>
        <v>Restringido</v>
      </c>
      <c r="T89" s="3" t="str">
        <f>TRIM(IF(MID(TRIM(Transportes!H90),1,FIND("-",TRIM(Transportes!H90),1)-2)="Acción humana","H","F"))</f>
        <v>F</v>
      </c>
      <c r="U89" s="80">
        <f>Transportes!G90</f>
        <v>85</v>
      </c>
    </row>
    <row r="90" spans="17:21" ht="14.25" customHeight="1">
      <c r="Q90" s="3"/>
      <c r="R90" s="3" t="str">
        <f>TRIM(MID(TRIM(Transportes!D91),1,FIND(CHAR(10),TRIM(Transportes!D91),1)-1))</f>
        <v>Áncash</v>
      </c>
      <c r="S90" s="3" t="str">
        <f>TRIM(IF(Transportes!F91="TRÁNSITO INTERRUMPIDO","Interrumpido",IF(Transportes!F91="TRÁNSITO RESTRINGIDO","Restringido","Normal")))</f>
        <v>Restringido</v>
      </c>
      <c r="T90" s="3" t="str">
        <f>TRIM(IF(MID(TRIM(Transportes!H91),1,FIND("-",TRIM(Transportes!H91),1)-2)="Acción humana","H","F"))</f>
        <v>F</v>
      </c>
      <c r="U90" s="80">
        <f>Transportes!G91</f>
        <v>796</v>
      </c>
    </row>
    <row r="91" spans="17:21" ht="14.25" customHeight="1">
      <c r="Q91" s="3"/>
      <c r="R91" s="3" t="str">
        <f>TRIM(MID(TRIM(Transportes!D92),1,FIND(CHAR(10),TRIM(Transportes!D92),1)-1))</f>
        <v>Áncash</v>
      </c>
      <c r="S91" s="3" t="str">
        <f>TRIM(IF(Transportes!F92="TRÁNSITO INTERRUMPIDO","Interrumpido",IF(Transportes!F92="TRÁNSITO RESTRINGIDO","Restringido","Normal")))</f>
        <v>Restringido</v>
      </c>
      <c r="T91" s="3" t="str">
        <f>TRIM(IF(MID(TRIM(Transportes!H92),1,FIND("-",TRIM(Transportes!H92),1)-2)="Acción humana","H","F"))</f>
        <v>F</v>
      </c>
      <c r="U91" s="80">
        <f>Transportes!G92</f>
        <v>340</v>
      </c>
    </row>
    <row r="92" spans="17:21" ht="14.25" customHeight="1">
      <c r="Q92" s="3"/>
      <c r="R92" s="3" t="str">
        <f>TRIM(MID(TRIM(Transportes!D93),1,FIND(CHAR(10),TRIM(Transportes!D93),1)-1))</f>
        <v>Áncash</v>
      </c>
      <c r="S92" s="3" t="str">
        <f>TRIM(IF(Transportes!F93="TRÁNSITO INTERRUMPIDO","Interrumpido",IF(Transportes!F93="TRÁNSITO RESTRINGIDO","Restringido","Normal")))</f>
        <v>Restringido</v>
      </c>
      <c r="T92" s="3" t="str">
        <f>TRIM(IF(MID(TRIM(Transportes!H93),1,FIND("-",TRIM(Transportes!H93),1)-2)="Acción humana","H","F"))</f>
        <v>F</v>
      </c>
      <c r="U92" s="80">
        <f>Transportes!G93</f>
        <v>12</v>
      </c>
    </row>
    <row r="93" spans="17:21" ht="14.25" customHeight="1">
      <c r="Q93" s="3"/>
      <c r="R93" s="3" t="str">
        <f>TRIM(MID(TRIM(Transportes!D94),1,FIND(CHAR(10),TRIM(Transportes!D94),1)-1))</f>
        <v>Amazonas</v>
      </c>
      <c r="S93" s="3" t="str">
        <f>TRIM(IF(Transportes!F94="TRÁNSITO INTERRUMPIDO","Interrumpido",IF(Transportes!F94="TRÁNSITO RESTRINGIDO","Restringido","Normal")))</f>
        <v>Restringido</v>
      </c>
      <c r="T93" s="3" t="str">
        <f>TRIM(IF(MID(TRIM(Transportes!H94),1,FIND("-",TRIM(Transportes!H94),1)-2)="Acción humana","H","F"))</f>
        <v>F</v>
      </c>
      <c r="U93" s="80" t="str">
        <f>Transportes!G94</f>
        <v>-</v>
      </c>
    </row>
    <row r="94" spans="17:21" ht="14.25" customHeight="1">
      <c r="Q94" s="3"/>
      <c r="R94" s="3" t="str">
        <f>TRIM(MID(TRIM(Transportes!D95),1,FIND(CHAR(10),TRIM(Transportes!D95),1)-1))</f>
        <v>Áncash</v>
      </c>
      <c r="S94" s="3" t="str">
        <f>TRIM(IF(Transportes!F95="TRÁNSITO INTERRUMPIDO","Interrumpido",IF(Transportes!F95="TRÁNSITO RESTRINGIDO","Restringido","Normal")))</f>
        <v>Restringido</v>
      </c>
      <c r="T94" s="3" t="str">
        <f>TRIM(IF(MID(TRIM(Transportes!H95),1,FIND("-",TRIM(Transportes!H95),1)-2)="Acción humana","H","F"))</f>
        <v>F</v>
      </c>
      <c r="U94" s="80">
        <f>Transportes!G95</f>
        <v>8</v>
      </c>
    </row>
    <row r="95" spans="17:21" ht="14.25" customHeight="1">
      <c r="Q95" s="3"/>
      <c r="R95" s="3" t="str">
        <f>TRIM(MID(TRIM(Transportes!D96),1,FIND(CHAR(10),TRIM(Transportes!D96),1)-1))</f>
        <v>Áncash</v>
      </c>
      <c r="S95" s="3" t="str">
        <f>TRIM(IF(Transportes!F96="TRÁNSITO INTERRUMPIDO","Interrumpido",IF(Transportes!F96="TRÁNSITO RESTRINGIDO","Restringido","Normal")))</f>
        <v>Restringido</v>
      </c>
      <c r="T95" s="3" t="str">
        <f>TRIM(IF(MID(TRIM(Transportes!H96),1,FIND("-",TRIM(Transportes!H96),1)-2)="Acción humana","H","F"))</f>
        <v>F</v>
      </c>
      <c r="U95" s="80">
        <f>Transportes!G96</f>
        <v>25</v>
      </c>
    </row>
    <row r="96" spans="17:21" ht="14.25" customHeight="1">
      <c r="Q96" s="3"/>
      <c r="R96" s="3" t="str">
        <f>TRIM(MID(TRIM(Transportes!D97),1,FIND(CHAR(10),TRIM(Transportes!D97),1)-1))</f>
        <v>Áncash</v>
      </c>
      <c r="S96" s="3" t="str">
        <f>TRIM(IF(Transportes!F97="TRÁNSITO INTERRUMPIDO","Interrumpido",IF(Transportes!F97="TRÁNSITO RESTRINGIDO","Restringido","Normal")))</f>
        <v>Restringido</v>
      </c>
      <c r="T96" s="3" t="str">
        <f>TRIM(IF(MID(TRIM(Transportes!H97),1,FIND("-",TRIM(Transportes!H97),1)-2)="Acción humana","H","F"))</f>
        <v>F</v>
      </c>
      <c r="U96" s="80">
        <f>Transportes!G97</f>
        <v>30</v>
      </c>
    </row>
    <row r="97" spans="17:21" ht="14.25" customHeight="1">
      <c r="Q97" s="3"/>
      <c r="R97" s="3" t="str">
        <f>TRIM(MID(TRIM(Transportes!D98),1,FIND(CHAR(10),TRIM(Transportes!D98),1)-1))</f>
        <v>Áncash</v>
      </c>
      <c r="S97" s="3" t="str">
        <f>TRIM(IF(Transportes!F98="TRÁNSITO INTERRUMPIDO","Interrumpido",IF(Transportes!F98="TRÁNSITO RESTRINGIDO","Restringido","Normal")))</f>
        <v>Restringido</v>
      </c>
      <c r="T97" s="3" t="str">
        <f>TRIM(IF(MID(TRIM(Transportes!H98),1,FIND("-",TRIM(Transportes!H98),1)-2)="Acción humana","H","F"))</f>
        <v>F</v>
      </c>
      <c r="U97" s="80">
        <f>Transportes!G98</f>
        <v>122</v>
      </c>
    </row>
    <row r="98" spans="17:21" ht="14.25" customHeight="1">
      <c r="Q98" s="3"/>
      <c r="R98" s="3" t="str">
        <f>TRIM(MID(TRIM(Transportes!D99),1,FIND(CHAR(10),TRIM(Transportes!D99),1)-1))</f>
        <v>Áncash</v>
      </c>
      <c r="S98" s="3" t="str">
        <f>TRIM(IF(Transportes!F99="TRÁNSITO INTERRUMPIDO","Interrumpido",IF(Transportes!F99="TRÁNSITO RESTRINGIDO","Restringido","Normal")))</f>
        <v>Restringido</v>
      </c>
      <c r="T98" s="3" t="str">
        <f>TRIM(IF(MID(TRIM(Transportes!H99),1,FIND("-",TRIM(Transportes!H99),1)-2)="Acción humana","H","F"))</f>
        <v>F</v>
      </c>
      <c r="U98" s="80">
        <f>Transportes!G99</f>
        <v>20</v>
      </c>
    </row>
    <row r="99" spans="17:21" ht="14.25" customHeight="1">
      <c r="Q99" s="3"/>
      <c r="R99" s="3" t="str">
        <f>TRIM(MID(TRIM(Transportes!D100),1,FIND(CHAR(10),TRIM(Transportes!D100),1)-1))</f>
        <v>San Martín</v>
      </c>
      <c r="S99" s="3" t="str">
        <f>TRIM(IF(Transportes!F100="TRÁNSITO INTERRUMPIDO","Interrumpido",IF(Transportes!F100="TRÁNSITO RESTRINGIDO","Restringido","Normal")))</f>
        <v>Restringido</v>
      </c>
      <c r="T99" s="3" t="str">
        <f>TRIM(IF(MID(TRIM(Transportes!H100),1,FIND("-",TRIM(Transportes!H100),1)-2)="Acción humana","H","F"))</f>
        <v>F</v>
      </c>
      <c r="U99" s="80">
        <f>Transportes!G100</f>
        <v>60</v>
      </c>
    </row>
    <row r="100" spans="17:21" ht="14.25" customHeight="1">
      <c r="Q100" s="3"/>
      <c r="R100" s="3" t="str">
        <f>TRIM(MID(TRIM(Transportes!D101),1,FIND(CHAR(10),TRIM(Transportes!D101),1)-1))</f>
        <v>Áncash</v>
      </c>
      <c r="S100" s="3" t="str">
        <f>TRIM(IF(Transportes!F101="TRÁNSITO INTERRUMPIDO","Interrumpido",IF(Transportes!F101="TRÁNSITO RESTRINGIDO","Restringido","Normal")))</f>
        <v>Restringido</v>
      </c>
      <c r="T100" s="3" t="str">
        <f>TRIM(IF(MID(TRIM(Transportes!H101),1,FIND("-",TRIM(Transportes!H101),1)-2)="Acción humana","H","F"))</f>
        <v>F</v>
      </c>
      <c r="U100" s="80">
        <f>Transportes!G101</f>
        <v>150</v>
      </c>
    </row>
    <row r="101" spans="17:21" ht="14.25" customHeight="1">
      <c r="Q101" s="3"/>
      <c r="R101" s="3" t="str">
        <f>TRIM(MID(TRIM(Transportes!D102),1,FIND(CHAR(10),TRIM(Transportes!D102),1)-1))</f>
        <v>Piura</v>
      </c>
      <c r="S101" s="3" t="str">
        <f>TRIM(IF(Transportes!F102="TRÁNSITO INTERRUMPIDO","Interrumpido",IF(Transportes!F102="TRÁNSITO RESTRINGIDO","Restringido","Normal")))</f>
        <v>Restringido</v>
      </c>
      <c r="T101" s="3" t="str">
        <f>TRIM(IF(MID(TRIM(Transportes!H102),1,FIND("-",TRIM(Transportes!H102),1)-2)="Acción humana","H","F"))</f>
        <v>F</v>
      </c>
      <c r="U101" s="80" t="str">
        <f>Transportes!G102</f>
        <v>-</v>
      </c>
    </row>
    <row r="102" spans="17:21" ht="14.25" customHeight="1">
      <c r="Q102" s="3"/>
      <c r="R102" s="3" t="str">
        <f>TRIM(MID(TRIM(Transportes!D103),1,FIND(CHAR(10),TRIM(Transportes!D103),1)-1))</f>
        <v>Áncash</v>
      </c>
      <c r="S102" s="3" t="str">
        <f>TRIM(IF(Transportes!F103="TRÁNSITO INTERRUMPIDO","Interrumpido",IF(Transportes!F103="TRÁNSITO RESTRINGIDO","Restringido","Normal")))</f>
        <v>Restringido</v>
      </c>
      <c r="T102" s="3" t="str">
        <f>TRIM(IF(MID(TRIM(Transportes!H103),1,FIND("-",TRIM(Transportes!H103),1)-2)="Acción humana","H","F"))</f>
        <v>F</v>
      </c>
      <c r="U102" s="80">
        <f>Transportes!G103</f>
        <v>16</v>
      </c>
    </row>
    <row r="103" spans="17:21" ht="14.25" customHeight="1">
      <c r="Q103" s="3"/>
      <c r="R103" s="3" t="str">
        <f>TRIM(MID(TRIM(Transportes!D104),1,FIND(CHAR(10),TRIM(Transportes!D104),1)-1))</f>
        <v>Áncash</v>
      </c>
      <c r="S103" s="3" t="str">
        <f>TRIM(IF(Transportes!F104="TRÁNSITO INTERRUMPIDO","Interrumpido",IF(Transportes!F104="TRÁNSITO RESTRINGIDO","Restringido","Normal")))</f>
        <v>Restringido</v>
      </c>
      <c r="T103" s="3" t="str">
        <f>TRIM(IF(MID(TRIM(Transportes!H104),1,FIND("-",TRIM(Transportes!H104),1)-2)="Acción humana","H","F"))</f>
        <v>F</v>
      </c>
      <c r="U103" s="80">
        <f>Transportes!G104</f>
        <v>5</v>
      </c>
    </row>
    <row r="104" spans="17:21" ht="14.25" customHeight="1">
      <c r="Q104" s="3"/>
      <c r="R104" s="3" t="str">
        <f>TRIM(MID(TRIM(Transportes!D105),1,FIND(CHAR(10),TRIM(Transportes!D105),1)-1))</f>
        <v>Ica</v>
      </c>
      <c r="S104" s="3" t="str">
        <f>TRIM(IF(Transportes!F105="TRÁNSITO INTERRUMPIDO","Interrumpido",IF(Transportes!F105="TRÁNSITO RESTRINGIDO","Restringido","Normal")))</f>
        <v>Restringido</v>
      </c>
      <c r="T104" s="3" t="str">
        <f>TRIM(IF(MID(TRIM(Transportes!H105),1,FIND("-",TRIM(Transportes!H105),1)-2)="Acción humana","H","F"))</f>
        <v>F</v>
      </c>
      <c r="U104" s="80">
        <f>Transportes!G105</f>
        <v>125</v>
      </c>
    </row>
    <row r="105" spans="17:21" ht="14.25" customHeight="1">
      <c r="Q105" s="3"/>
      <c r="R105" s="3" t="str">
        <f>TRIM(MID(TRIM(Transportes!D106),1,FIND(CHAR(10),TRIM(Transportes!D106),1)-1))</f>
        <v>Ayacucho</v>
      </c>
      <c r="S105" s="3" t="str">
        <f>TRIM(IF(Transportes!F106="TRÁNSITO INTERRUMPIDO","Interrumpido",IF(Transportes!F106="TRÁNSITO RESTRINGIDO","Restringido","Normal")))</f>
        <v>Restringido</v>
      </c>
      <c r="T105" s="3" t="str">
        <f>TRIM(IF(MID(TRIM(Transportes!H106),1,FIND("-",TRIM(Transportes!H106),1)-2)="Acción humana","H","F"))</f>
        <v>F</v>
      </c>
      <c r="U105" s="80">
        <f>Transportes!G106</f>
        <v>125</v>
      </c>
    </row>
    <row r="106" spans="17:21" ht="14.25" customHeight="1">
      <c r="Q106" s="3"/>
      <c r="R106" s="3" t="str">
        <f>TRIM(MID(TRIM(Transportes!D107),1,FIND(CHAR(10),TRIM(Transportes!D107),1)-1))</f>
        <v>Ayacucho</v>
      </c>
      <c r="S106" s="3" t="str">
        <f>TRIM(IF(Transportes!F107="TRÁNSITO INTERRUMPIDO","Interrumpido",IF(Transportes!F107="TRÁNSITO RESTRINGIDO","Restringido","Normal")))</f>
        <v>Restringido</v>
      </c>
      <c r="T106" s="3" t="str">
        <f>TRIM(IF(MID(TRIM(Transportes!H107),1,FIND("-",TRIM(Transportes!H107),1)-2)="Acción humana","H","F"))</f>
        <v>F</v>
      </c>
      <c r="U106" s="80" t="str">
        <f>Transportes!G107</f>
        <v>-</v>
      </c>
    </row>
    <row r="107" spans="17:21" ht="14.25" customHeight="1">
      <c r="Q107" s="3"/>
      <c r="R107" s="3" t="str">
        <f>TRIM(MID(TRIM(Transportes!D108),1,FIND(CHAR(10),TRIM(Transportes!D108),1)-1))</f>
        <v>Amazonas</v>
      </c>
      <c r="S107" s="3" t="str">
        <f>TRIM(IF(Transportes!F108="TRÁNSITO INTERRUMPIDO","Interrumpido",IF(Transportes!F108="TRÁNSITO RESTRINGIDO","Restringido","Normal")))</f>
        <v>Restringido</v>
      </c>
      <c r="T107" s="3" t="str">
        <f>TRIM(IF(MID(TRIM(Transportes!H108),1,FIND("-",TRIM(Transportes!H108),1)-2)="Acción humana","H","F"))</f>
        <v>F</v>
      </c>
      <c r="U107" s="80">
        <f>Transportes!G108</f>
        <v>30</v>
      </c>
    </row>
    <row r="108" spans="17:21" ht="14.25" customHeight="1">
      <c r="Q108" s="3"/>
      <c r="R108" s="3" t="str">
        <f>TRIM(MID(TRIM(Transportes!D109),1,FIND(CHAR(10),TRIM(Transportes!D109),1)-1))</f>
        <v>Piura</v>
      </c>
      <c r="S108" s="3" t="str">
        <f>TRIM(IF(Transportes!F109="TRÁNSITO INTERRUMPIDO","Interrumpido",IF(Transportes!F109="TRÁNSITO RESTRINGIDO","Restringido","Normal")))</f>
        <v>Restringido</v>
      </c>
      <c r="T108" s="3" t="str">
        <f>TRIM(IF(MID(TRIM(Transportes!H109),1,FIND("-",TRIM(Transportes!H109),1)-2)="Acción humana","H","F"))</f>
        <v>F</v>
      </c>
      <c r="U108" s="80">
        <f>Transportes!G109</f>
        <v>100</v>
      </c>
    </row>
    <row r="109" spans="17:21" ht="14.25" customHeight="1">
      <c r="Q109" s="3"/>
      <c r="R109" s="3" t="str">
        <f>TRIM(MID(TRIM(Transportes!D110),1,FIND(CHAR(10),TRIM(Transportes!D110),1)-1))</f>
        <v>Ucayali</v>
      </c>
      <c r="S109" s="3" t="str">
        <f>TRIM(IF(Transportes!F110="TRÁNSITO INTERRUMPIDO","Interrumpido",IF(Transportes!F110="TRÁNSITO RESTRINGIDO","Restringido","Normal")))</f>
        <v>Restringido</v>
      </c>
      <c r="T109" s="3" t="str">
        <f>TRIM(IF(MID(TRIM(Transportes!H110),1,FIND("-",TRIM(Transportes!H110),1)-2)="Acción humana","H","F"))</f>
        <v>F</v>
      </c>
      <c r="U109" s="80">
        <f>Transportes!G110</f>
        <v>81</v>
      </c>
    </row>
    <row r="110" spans="17:21" ht="14.25" customHeight="1">
      <c r="Q110" s="3"/>
      <c r="R110" s="3" t="str">
        <f>TRIM(MID(TRIM(Transportes!D111),1,FIND(CHAR(10),TRIM(Transportes!D111),1)-1))</f>
        <v>Ucayali</v>
      </c>
      <c r="S110" s="3" t="str">
        <f>TRIM(IF(Transportes!F111="TRÁNSITO INTERRUMPIDO","Interrumpido",IF(Transportes!F111="TRÁNSITO RESTRINGIDO","Restringido","Normal")))</f>
        <v>Restringido</v>
      </c>
      <c r="T110" s="3" t="str">
        <f>TRIM(IF(MID(TRIM(Transportes!H111),1,FIND("-",TRIM(Transportes!H111),1)-2)="Acción humana","H","F"))</f>
        <v>F</v>
      </c>
      <c r="U110" s="80">
        <f>Transportes!G111</f>
        <v>141</v>
      </c>
    </row>
    <row r="111" spans="17:21" ht="14.25" customHeight="1">
      <c r="Q111" s="3"/>
      <c r="R111" s="3" t="str">
        <f>TRIM(MID(TRIM(Transportes!D112),1,FIND(CHAR(10),TRIM(Transportes!D112),1)-1))</f>
        <v>Moquegua</v>
      </c>
      <c r="S111" s="3" t="str">
        <f>TRIM(IF(Transportes!F112="TRÁNSITO INTERRUMPIDO","Interrumpido",IF(Transportes!F112="TRÁNSITO RESTRINGIDO","Restringido","Normal")))</f>
        <v>Restringido</v>
      </c>
      <c r="T111" s="3" t="str">
        <f>TRIM(IF(MID(TRIM(Transportes!H112),1,FIND("-",TRIM(Transportes!H112),1)-2)="Acción humana","H","F"))</f>
        <v>F</v>
      </c>
      <c r="U111" s="80">
        <f>Transportes!G112</f>
        <v>130</v>
      </c>
    </row>
    <row r="112" spans="17:21" ht="14.25" customHeight="1">
      <c r="Q112" s="3"/>
      <c r="R112" s="3" t="str">
        <f>TRIM(MID(TRIM(Transportes!D113),1,FIND(CHAR(10),TRIM(Transportes!D113),1)-1))</f>
        <v>Ucayali</v>
      </c>
      <c r="S112" s="3" t="str">
        <f>TRIM(IF(Transportes!F113="TRÁNSITO INTERRUMPIDO","Interrumpido",IF(Transportes!F113="TRÁNSITO RESTRINGIDO","Restringido","Normal")))</f>
        <v>Restringido</v>
      </c>
      <c r="T112" s="3" t="str">
        <f>TRIM(IF(MID(TRIM(Transportes!H113),1,FIND("-",TRIM(Transportes!H113),1)-2)="Acción humana","H","F"))</f>
        <v>F</v>
      </c>
      <c r="U112" s="80">
        <f>Transportes!G113</f>
        <v>170</v>
      </c>
    </row>
    <row r="113" spans="17:21" ht="14.25" customHeight="1">
      <c r="Q113" s="3"/>
      <c r="R113" s="3" t="str">
        <f>TRIM(MID(TRIM(Transportes!D114),1,FIND(CHAR(10),TRIM(Transportes!D114),1)-1))</f>
        <v>Cajamarca</v>
      </c>
      <c r="S113" s="3" t="str">
        <f>TRIM(IF(Transportes!F114="TRÁNSITO INTERRUMPIDO","Interrumpido",IF(Transportes!F114="TRÁNSITO RESTRINGIDO","Restringido","Normal")))</f>
        <v>Restringido</v>
      </c>
      <c r="T113" s="3" t="str">
        <f>TRIM(IF(MID(TRIM(Transportes!H114),1,FIND("-",TRIM(Transportes!H114),1)-2)="Acción humana","H","F"))</f>
        <v>F</v>
      </c>
      <c r="U113" s="80">
        <f>Transportes!G114</f>
        <v>30</v>
      </c>
    </row>
    <row r="114" spans="17:21" ht="14.25" customHeight="1">
      <c r="Q114" s="3"/>
      <c r="R114" s="3" t="str">
        <f>TRIM(MID(TRIM(Transportes!D115),1,FIND(CHAR(10),TRIM(Transportes!D115),1)-1))</f>
        <v>Moquegua</v>
      </c>
      <c r="S114" s="3" t="str">
        <f>TRIM(IF(Transportes!F115="TRÁNSITO INTERRUMPIDO","Interrumpido",IF(Transportes!F115="TRÁNSITO RESTRINGIDO","Restringido","Normal")))</f>
        <v>Restringido</v>
      </c>
      <c r="T114" s="3" t="str">
        <f>TRIM(IF(MID(TRIM(Transportes!H115),1,FIND("-",TRIM(Transportes!H115),1)-2)="Acción humana","H","F"))</f>
        <v>F</v>
      </c>
      <c r="U114" s="80">
        <f>Transportes!G115</f>
        <v>40</v>
      </c>
    </row>
    <row r="115" spans="17:21" ht="14.25" customHeight="1">
      <c r="Q115" s="3"/>
      <c r="R115" s="3" t="str">
        <f>TRIM(MID(TRIM(Transportes!D116),1,FIND(CHAR(10),TRIM(Transportes!D116),1)-1))</f>
        <v>Moquegua</v>
      </c>
      <c r="S115" s="3" t="str">
        <f>TRIM(IF(Transportes!F116="TRÁNSITO INTERRUMPIDO","Interrumpido",IF(Transportes!F116="TRÁNSITO RESTRINGIDO","Restringido","Normal")))</f>
        <v>Restringido</v>
      </c>
      <c r="T115" s="3" t="str">
        <f>TRIM(IF(MID(TRIM(Transportes!H116),1,FIND("-",TRIM(Transportes!H116),1)-2)="Acción humana","H","F"))</f>
        <v>F</v>
      </c>
      <c r="U115" s="80">
        <f>Transportes!G116</f>
        <v>63</v>
      </c>
    </row>
    <row r="116" spans="17:21" ht="14.25" customHeight="1">
      <c r="Q116" s="3"/>
      <c r="R116" s="3" t="str">
        <f>TRIM(MID(TRIM(Transportes!D117),1,FIND(CHAR(10),TRIM(Transportes!D117),1)-1))</f>
        <v>La Libertad</v>
      </c>
      <c r="S116" s="3" t="str">
        <f>TRIM(IF(Transportes!F117="TRÁNSITO INTERRUMPIDO","Interrumpido",IF(Transportes!F117="TRÁNSITO RESTRINGIDO","Restringido","Normal")))</f>
        <v>Restringido</v>
      </c>
      <c r="T116" s="3" t="str">
        <f>TRIM(IF(MID(TRIM(Transportes!H117),1,FIND("-",TRIM(Transportes!H117),1)-2)="Acción humana","H","F"))</f>
        <v>F</v>
      </c>
      <c r="U116" s="80" t="str">
        <f>Transportes!G117</f>
        <v>-</v>
      </c>
    </row>
    <row r="117" spans="17:21" ht="14.25" customHeight="1">
      <c r="Q117" s="3"/>
      <c r="R117" s="3" t="str">
        <f>TRIM(MID(TRIM(Transportes!D118),1,FIND(CHAR(10),TRIM(Transportes!D118),1)-1))</f>
        <v>Puno</v>
      </c>
      <c r="S117" s="3" t="str">
        <f>TRIM(IF(Transportes!F118="TRÁNSITO INTERRUMPIDO","Interrumpido",IF(Transportes!F118="TRÁNSITO RESTRINGIDO","Restringido","Normal")))</f>
        <v>Restringido</v>
      </c>
      <c r="T117" s="3" t="str">
        <f>TRIM(IF(MID(TRIM(Transportes!H118),1,FIND("-",TRIM(Transportes!H118),1)-2)="Acción humana","H","F"))</f>
        <v>F</v>
      </c>
      <c r="U117" s="80">
        <f>Transportes!G118</f>
        <v>60</v>
      </c>
    </row>
    <row r="118" spans="17:21" ht="14.25" customHeight="1">
      <c r="Q118" s="3"/>
      <c r="R118" s="3" t="str">
        <f>TRIM(MID(TRIM(Transportes!D119),1,FIND(CHAR(10),TRIM(Transportes!D119),1)-1))</f>
        <v>Amazonas</v>
      </c>
      <c r="S118" s="3" t="str">
        <f>TRIM(IF(Transportes!F119="TRÁNSITO INTERRUMPIDO","Interrumpido",IF(Transportes!F119="TRÁNSITO RESTRINGIDO","Restringido","Normal")))</f>
        <v>Normal</v>
      </c>
      <c r="T118" s="3" t="str">
        <f>TRIM(IF(MID(TRIM(Transportes!H119),1,FIND("-",TRIM(Transportes!H119),1)-2)="Acción humana","H","F"))</f>
        <v>F</v>
      </c>
      <c r="U118" s="80">
        <f>Transportes!G119</f>
        <v>30</v>
      </c>
    </row>
    <row r="119" spans="17:21" ht="14.25" customHeight="1">
      <c r="Q119" s="3"/>
      <c r="R119" s="3" t="str">
        <f>TRIM(MID(TRIM(Transportes!D120),1,FIND(CHAR(10),TRIM(Transportes!D120),1)-1))</f>
        <v>Ucayali</v>
      </c>
      <c r="S119" s="3" t="str">
        <f>TRIM(IF(Transportes!F120="TRÁNSITO INTERRUMPIDO","Interrumpido",IF(Transportes!F120="TRÁNSITO RESTRINGIDO","Restringido","Normal")))</f>
        <v>Normal</v>
      </c>
      <c r="T119" s="3" t="str">
        <f>TRIM(IF(MID(TRIM(Transportes!H120),1,FIND("-",TRIM(Transportes!H120),1)-2)="Acción humana","H","F"))</f>
        <v>F</v>
      </c>
      <c r="U119" s="80">
        <f>Transportes!G120</f>
        <v>240</v>
      </c>
    </row>
    <row r="120" spans="17:21" ht="14.25" customHeight="1">
      <c r="Q120" s="3"/>
      <c r="R120" s="3" t="str">
        <f>TRIM(MID(TRIM(Transportes!D121),1,FIND(CHAR(10),TRIM(Transportes!D121),1)-1))</f>
        <v>Amazonas</v>
      </c>
      <c r="S120" s="3" t="str">
        <f>TRIM(IF(Transportes!F121="TRÁNSITO INTERRUMPIDO","Interrumpido",IF(Transportes!F121="TRÁNSITO RESTRINGIDO","Restringido","Normal")))</f>
        <v>Normal</v>
      </c>
      <c r="T120" s="3" t="str">
        <f>TRIM(IF(MID(TRIM(Transportes!H121),1,FIND("-",TRIM(Transportes!H121),1)-2)="Acción humana","H","F"))</f>
        <v>F</v>
      </c>
      <c r="U120" s="80" t="str">
        <f>Transportes!G121</f>
        <v>-</v>
      </c>
    </row>
    <row r="121" spans="17:21" ht="14.25" customHeight="1">
      <c r="Q121" s="3"/>
      <c r="R121" s="3" t="e">
        <f>TRIM(MID(TRIM(Transportes!D122),1,FIND(CHAR(10),TRIM(Transportes!D122),1)-1))</f>
        <v>#VALUE!</v>
      </c>
      <c r="S121" s="3" t="str">
        <f>TRIM(IF(Transportes!F122="TRÁNSITO INTERRUMPIDO","Interrumpido",IF(Transportes!F122="TRÁNSITO RESTRINGIDO","Restringido","Normal")))</f>
        <v>Normal</v>
      </c>
      <c r="T121" s="3" t="e">
        <f>TRIM(IF(MID(TRIM(Transportes!H122),1,FIND("-",TRIM(Transportes!H122),1)-2)="Acción humana","H","F"))</f>
        <v>#VALUE!</v>
      </c>
      <c r="U121" s="80">
        <f>Transportes!G122</f>
        <v>0</v>
      </c>
    </row>
    <row r="122" spans="17:21" ht="14.25" customHeight="1">
      <c r="Q122" s="3"/>
      <c r="R122" s="3" t="e">
        <f>TRIM(MID(TRIM(Transportes!D123),1,FIND(CHAR(10),TRIM(Transportes!D123),1)-1))</f>
        <v>#VALUE!</v>
      </c>
      <c r="S122" s="3" t="str">
        <f>TRIM(IF(Transportes!F123="TRÁNSITO INTERRUMPIDO","Interrumpido",IF(Transportes!F123="TRÁNSITO RESTRINGIDO","Restringido","Normal")))</f>
        <v>Normal</v>
      </c>
      <c r="T122" s="3" t="e">
        <f>TRIM(IF(MID(TRIM(Transportes!H123),1,FIND("-",TRIM(Transportes!H123),1)-2)="Acción humana","H","F"))</f>
        <v>#VALUE!</v>
      </c>
      <c r="U122" s="80">
        <f>Transportes!G123</f>
        <v>0</v>
      </c>
    </row>
    <row r="123" spans="17:21" ht="14.25" customHeight="1">
      <c r="Q123" s="3"/>
      <c r="R123" s="3" t="e">
        <f>TRIM(MID(TRIM(Transportes!D124),1,FIND(CHAR(10),TRIM(Transportes!D124),1)-1))</f>
        <v>#VALUE!</v>
      </c>
      <c r="S123" s="3" t="str">
        <f>TRIM(IF(Transportes!F124="TRÁNSITO INTERRUMPIDO","Interrumpido",IF(Transportes!F124="TRÁNSITO RESTRINGIDO","Restringido","Normal")))</f>
        <v>Normal</v>
      </c>
      <c r="T123" s="3" t="e">
        <f>TRIM(IF(MID(TRIM(Transportes!H124),1,FIND("-",TRIM(Transportes!H124),1)-2)="Acción humana","H","F"))</f>
        <v>#VALUE!</v>
      </c>
      <c r="U123" s="80">
        <f>Transportes!G124</f>
        <v>0</v>
      </c>
    </row>
    <row r="124" spans="17:21" ht="14.25" customHeight="1">
      <c r="Q124" s="3"/>
      <c r="R124" s="3" t="e">
        <f>TRIM(MID(TRIM(Transportes!D125),1,FIND(CHAR(10),TRIM(Transportes!D125),1)-1))</f>
        <v>#VALUE!</v>
      </c>
      <c r="S124" s="3" t="str">
        <f>TRIM(IF(Transportes!F125="TRÁNSITO INTERRUMPIDO","Interrumpido",IF(Transportes!F125="TRÁNSITO RESTRINGIDO","Restringido","Normal")))</f>
        <v>Normal</v>
      </c>
      <c r="T124" s="3" t="e">
        <f>TRIM(IF(MID(TRIM(Transportes!H125),1,FIND("-",TRIM(Transportes!H125),1)-2)="Acción humana","H","F"))</f>
        <v>#VALUE!</v>
      </c>
      <c r="U124" s="80">
        <f>Transportes!G125</f>
        <v>0</v>
      </c>
    </row>
    <row r="125" spans="17:21" ht="14.25" customHeight="1">
      <c r="Q125" s="3"/>
      <c r="R125" s="3" t="e">
        <f>TRIM(MID(TRIM(Transportes!D126),1,FIND(CHAR(10),TRIM(Transportes!D126),1)-1))</f>
        <v>#VALUE!</v>
      </c>
      <c r="S125" s="3" t="str">
        <f>TRIM(IF(Transportes!F126="TRÁNSITO INTERRUMPIDO","Interrumpido",IF(Transportes!F126="TRÁNSITO RESTRINGIDO","Restringido","Normal")))</f>
        <v>Normal</v>
      </c>
      <c r="T125" s="3" t="e">
        <f>TRIM(IF(MID(TRIM(Transportes!H126),1,FIND("-",TRIM(Transportes!H126),1)-2)="Acción humana","H","F"))</f>
        <v>#VALUE!</v>
      </c>
      <c r="U125" s="80">
        <f>Transportes!G126</f>
        <v>0</v>
      </c>
    </row>
    <row r="126" spans="17:21" ht="14.25" customHeight="1">
      <c r="Q126" s="3"/>
      <c r="R126" s="3" t="e">
        <f>TRIM(MID(TRIM(Transportes!D127),1,FIND(CHAR(10),TRIM(Transportes!D127),1)-1))</f>
        <v>#VALUE!</v>
      </c>
      <c r="S126" s="3" t="str">
        <f>TRIM(IF(Transportes!F127="TRÁNSITO INTERRUMPIDO","Interrumpido",IF(Transportes!F127="TRÁNSITO RESTRINGIDO","Restringido","Normal")))</f>
        <v>Normal</v>
      </c>
      <c r="T126" s="3" t="e">
        <f>TRIM(IF(MID(TRIM(Transportes!H127),1,FIND("-",TRIM(Transportes!H127),1)-2)="Acción humana","H","F"))</f>
        <v>#VALUE!</v>
      </c>
      <c r="U126" s="80">
        <f>Transportes!G127</f>
        <v>0</v>
      </c>
    </row>
    <row r="127" spans="17:21" ht="14.25" customHeight="1">
      <c r="Q127" s="3"/>
      <c r="R127" s="3" t="e">
        <f>TRIM(MID(TRIM(Transportes!D128),1,FIND(CHAR(10),TRIM(Transportes!D128),1)-1))</f>
        <v>#VALUE!</v>
      </c>
      <c r="S127" s="3" t="str">
        <f>TRIM(IF(Transportes!F128="TRÁNSITO INTERRUMPIDO","Interrumpido",IF(Transportes!F128="TRÁNSITO RESTRINGIDO","Restringido","Normal")))</f>
        <v>Normal</v>
      </c>
      <c r="T127" s="3" t="e">
        <f>TRIM(IF(MID(TRIM(Transportes!H128),1,FIND("-",TRIM(Transportes!H128),1)-2)="Acción humana","H","F"))</f>
        <v>#VALUE!</v>
      </c>
      <c r="U127" s="80">
        <f>Transportes!G128</f>
        <v>0</v>
      </c>
    </row>
    <row r="128" spans="17:21" ht="14.25" customHeight="1">
      <c r="Q128" s="3"/>
      <c r="R128" s="3" t="e">
        <f>TRIM(MID(TRIM(Transportes!D129),1,FIND(CHAR(10),TRIM(Transportes!D129),1)-1))</f>
        <v>#VALUE!</v>
      </c>
      <c r="S128" s="3" t="str">
        <f>TRIM(IF(Transportes!F129="TRÁNSITO INTERRUMPIDO","Interrumpido",IF(Transportes!F129="TRÁNSITO RESTRINGIDO","Restringido","Normal")))</f>
        <v>Normal</v>
      </c>
      <c r="T128" s="3" t="e">
        <f>TRIM(IF(MID(TRIM(Transportes!H129),1,FIND("-",TRIM(Transportes!H129),1)-2)="Acción humana","H","F"))</f>
        <v>#VALUE!</v>
      </c>
      <c r="U128" s="80">
        <f>Transportes!G129</f>
        <v>0</v>
      </c>
    </row>
    <row r="129" spans="17:21" ht="14.25" customHeight="1">
      <c r="Q129" s="3"/>
      <c r="R129" s="3" t="e">
        <f>TRIM(MID(TRIM(Transportes!D130),1,FIND(CHAR(10),TRIM(Transportes!D130),1)-1))</f>
        <v>#VALUE!</v>
      </c>
      <c r="S129" s="3" t="str">
        <f>TRIM(IF(Transportes!F130="TRÁNSITO INTERRUMPIDO","Interrumpido",IF(Transportes!F130="TRÁNSITO RESTRINGIDO","Restringido","Normal")))</f>
        <v>Normal</v>
      </c>
      <c r="T129" s="3" t="e">
        <f>TRIM(IF(MID(TRIM(Transportes!H130),1,FIND("-",TRIM(Transportes!H130),1)-2)="Acción humana","H","F"))</f>
        <v>#VALUE!</v>
      </c>
      <c r="U129" s="80">
        <f>Transportes!G130</f>
        <v>0</v>
      </c>
    </row>
    <row r="130" spans="17:21" ht="14.25" customHeight="1">
      <c r="Q130" s="3"/>
      <c r="R130" s="3"/>
      <c r="S130" s="3"/>
      <c r="T130" s="3"/>
      <c r="U130" s="80"/>
    </row>
    <row r="131" spans="17:21" ht="14.25" customHeight="1">
      <c r="Q131" s="3"/>
      <c r="R131" s="3"/>
      <c r="S131" s="3"/>
      <c r="T131" s="3"/>
      <c r="U131" s="80"/>
    </row>
    <row r="132" spans="17:21" ht="14.25" customHeight="1">
      <c r="Q132" s="3"/>
      <c r="R132" s="3"/>
      <c r="S132" s="3"/>
      <c r="T132" s="3"/>
      <c r="U132" s="80"/>
    </row>
    <row r="133" spans="17:21" ht="14.25" customHeight="1">
      <c r="Q133" s="3"/>
      <c r="R133" s="3"/>
      <c r="S133" s="3"/>
      <c r="T133" s="3"/>
      <c r="U133" s="80"/>
    </row>
    <row r="134" spans="17:21" ht="14.25" customHeight="1">
      <c r="Q134" s="3"/>
      <c r="R134" s="3"/>
      <c r="S134" s="3"/>
      <c r="T134" s="3"/>
      <c r="U134" s="80"/>
    </row>
    <row r="135" spans="17:21" ht="14.25" customHeight="1">
      <c r="Q135" s="3"/>
      <c r="R135" s="3"/>
      <c r="S135" s="3"/>
      <c r="T135" s="3"/>
      <c r="U135" s="80"/>
    </row>
    <row r="136" spans="17:21" ht="14.25" customHeight="1">
      <c r="Q136" s="3"/>
      <c r="R136" s="3"/>
      <c r="S136" s="3"/>
      <c r="T136" s="3"/>
      <c r="U136" s="80"/>
    </row>
    <row r="137" spans="17:21" ht="14.25" customHeight="1">
      <c r="Q137" s="3"/>
      <c r="R137" s="3"/>
      <c r="S137" s="3"/>
      <c r="T137" s="3"/>
      <c r="U137" s="80"/>
    </row>
    <row r="138" spans="17:21" ht="14.25" customHeight="1">
      <c r="Q138" s="3"/>
      <c r="R138" s="3"/>
      <c r="S138" s="3"/>
      <c r="T138" s="3"/>
      <c r="U138" s="80"/>
    </row>
    <row r="139" spans="17:21" ht="14.25" customHeight="1">
      <c r="Q139" s="3"/>
      <c r="R139" s="3"/>
      <c r="S139" s="3"/>
      <c r="T139" s="3"/>
      <c r="U139" s="80"/>
    </row>
    <row r="140" spans="17:21" ht="14.25" customHeight="1">
      <c r="Q140" s="3"/>
      <c r="R140" s="3"/>
      <c r="S140" s="3"/>
      <c r="T140" s="3"/>
      <c r="U140" s="80"/>
    </row>
    <row r="141" spans="17:21" ht="14.25" customHeight="1">
      <c r="Q141" s="3"/>
      <c r="R141" s="3"/>
      <c r="S141" s="3"/>
      <c r="T141" s="3"/>
      <c r="U141" s="80"/>
    </row>
    <row r="142" spans="17:21" ht="14.25" customHeight="1">
      <c r="Q142" s="3"/>
      <c r="R142" s="3"/>
      <c r="S142" s="3"/>
      <c r="T142" s="3"/>
      <c r="U142" s="80"/>
    </row>
    <row r="143" spans="17:21" ht="14.25" customHeight="1">
      <c r="Q143" s="3"/>
      <c r="R143" s="3"/>
      <c r="S143" s="3"/>
      <c r="T143" s="3"/>
      <c r="U143" s="80"/>
    </row>
    <row r="144" spans="17:21" ht="14.25" customHeight="1">
      <c r="Q144" s="3"/>
      <c r="R144" s="3"/>
      <c r="S144" s="3"/>
      <c r="T144" s="3"/>
      <c r="U144" s="80"/>
    </row>
    <row r="145" spans="17:21" ht="14.25" customHeight="1">
      <c r="Q145" s="3"/>
      <c r="R145" s="3"/>
      <c r="S145" s="3"/>
      <c r="T145" s="3"/>
      <c r="U145" s="80"/>
    </row>
    <row r="146" spans="17:21" ht="14.25" customHeight="1">
      <c r="Q146" s="3"/>
      <c r="R146" s="3"/>
      <c r="S146" s="3"/>
      <c r="T146" s="3"/>
      <c r="U146" s="80"/>
    </row>
    <row r="147" spans="17:21" ht="14.25" customHeight="1">
      <c r="Q147" s="3"/>
      <c r="R147" s="3"/>
      <c r="S147" s="3"/>
      <c r="T147" s="3"/>
      <c r="U147" s="80"/>
    </row>
    <row r="148" spans="17:21" ht="14.25" customHeight="1">
      <c r="Q148" s="3"/>
      <c r="R148" s="3"/>
      <c r="S148" s="3"/>
      <c r="T148" s="3"/>
      <c r="U148" s="80"/>
    </row>
    <row r="149" spans="17:21" ht="14.25" customHeight="1">
      <c r="Q149" s="3"/>
      <c r="R149" s="3"/>
      <c r="S149" s="3"/>
      <c r="T149" s="3"/>
      <c r="U149" s="80"/>
    </row>
    <row r="150" spans="17:21" ht="14.25" customHeight="1">
      <c r="Q150" s="3"/>
      <c r="R150" s="3"/>
      <c r="S150" s="3"/>
      <c r="T150" s="3"/>
      <c r="U150" s="80"/>
    </row>
    <row r="151" spans="17:21" ht="14.25" customHeight="1">
      <c r="Q151" s="3"/>
      <c r="R151" s="3"/>
      <c r="S151" s="3"/>
      <c r="T151" s="3"/>
      <c r="U151" s="80"/>
    </row>
    <row r="152" spans="17:21" ht="14.25" customHeight="1">
      <c r="Q152" s="3"/>
      <c r="R152" s="3"/>
      <c r="S152" s="3"/>
      <c r="T152" s="3"/>
      <c r="U152" s="80"/>
    </row>
    <row r="153" spans="17:21" ht="14.25" customHeight="1">
      <c r="Q153" s="3"/>
      <c r="R153" s="3"/>
      <c r="S153" s="3"/>
      <c r="T153" s="3"/>
      <c r="U153" s="80"/>
    </row>
    <row r="154" spans="17:21" ht="14.25" customHeight="1">
      <c r="Q154" s="3"/>
      <c r="R154" s="3"/>
      <c r="S154" s="3"/>
      <c r="T154" s="3"/>
      <c r="U154" s="80"/>
    </row>
    <row r="155" spans="17:21" ht="14.25" customHeight="1">
      <c r="Q155" s="3"/>
      <c r="R155" s="3"/>
      <c r="S155" s="3"/>
      <c r="T155" s="3"/>
      <c r="U155" s="80"/>
    </row>
    <row r="156" spans="17:21" ht="14.25" customHeight="1">
      <c r="Q156" s="3"/>
      <c r="R156" s="3"/>
      <c r="S156" s="3"/>
      <c r="T156" s="3"/>
      <c r="U156" s="80"/>
    </row>
    <row r="157" spans="17:21" ht="14.25" customHeight="1">
      <c r="Q157" s="3"/>
      <c r="R157" s="3"/>
      <c r="S157" s="3"/>
      <c r="T157" s="3"/>
      <c r="U157" s="80"/>
    </row>
    <row r="158" spans="17:21" ht="14.25" customHeight="1">
      <c r="Q158" s="3"/>
      <c r="R158" s="3"/>
      <c r="S158" s="3"/>
      <c r="T158" s="3"/>
      <c r="U158" s="80"/>
    </row>
    <row r="159" spans="17:21" ht="14.25" customHeight="1">
      <c r="Q159" s="3"/>
      <c r="R159" s="3"/>
      <c r="S159" s="3"/>
      <c r="T159" s="3"/>
      <c r="U159" s="80"/>
    </row>
    <row r="160" spans="17:21" ht="14.25" customHeight="1">
      <c r="Q160" s="3"/>
      <c r="R160" s="3"/>
      <c r="S160" s="3"/>
      <c r="T160" s="3"/>
      <c r="U160" s="80"/>
    </row>
    <row r="161" spans="17:21" ht="14.25" customHeight="1">
      <c r="Q161" s="3"/>
      <c r="R161" s="3"/>
      <c r="S161" s="3"/>
      <c r="T161" s="3"/>
      <c r="U161" s="80"/>
    </row>
    <row r="162" spans="17:21" ht="14.25" customHeight="1">
      <c r="Q162" s="3"/>
      <c r="R162" s="3"/>
      <c r="S162" s="3"/>
      <c r="T162" s="3"/>
      <c r="U162" s="80"/>
    </row>
    <row r="163" spans="17:21" ht="14.25" customHeight="1">
      <c r="Q163" s="3"/>
      <c r="R163" s="3"/>
      <c r="S163" s="3"/>
      <c r="T163" s="3"/>
      <c r="U163" s="80"/>
    </row>
    <row r="164" spans="17:21" ht="14.25" customHeight="1">
      <c r="Q164" s="3"/>
      <c r="R164" s="3"/>
      <c r="S164" s="3"/>
      <c r="T164" s="3"/>
      <c r="U164" s="80"/>
    </row>
    <row r="165" spans="17:21" ht="14.25" customHeight="1">
      <c r="Q165" s="3"/>
      <c r="R165" s="3"/>
      <c r="S165" s="3"/>
      <c r="T165" s="3"/>
      <c r="U165" s="80"/>
    </row>
    <row r="166" spans="17:21" ht="14.25" customHeight="1">
      <c r="Q166" s="3"/>
      <c r="R166" s="3"/>
      <c r="S166" s="3"/>
      <c r="T166" s="3"/>
      <c r="U166" s="80"/>
    </row>
    <row r="167" spans="17:21" ht="14.25" customHeight="1">
      <c r="Q167" s="3"/>
      <c r="R167" s="3"/>
      <c r="S167" s="3"/>
      <c r="T167" s="3"/>
      <c r="U167" s="80"/>
    </row>
    <row r="168" spans="17:21" ht="14.25" customHeight="1">
      <c r="Q168" s="3"/>
      <c r="R168" s="3"/>
      <c r="S168" s="3"/>
      <c r="T168" s="3"/>
      <c r="U168" s="80"/>
    </row>
    <row r="169" spans="17:21" ht="14.25" customHeight="1">
      <c r="Q169" s="3"/>
      <c r="R169" s="3"/>
      <c r="S169" s="3"/>
      <c r="T169" s="3"/>
      <c r="U169" s="80"/>
    </row>
    <row r="170" spans="17:21" ht="14.25" customHeight="1">
      <c r="Q170" s="3"/>
      <c r="R170" s="3"/>
      <c r="S170" s="3"/>
      <c r="T170" s="3"/>
      <c r="U170" s="80"/>
    </row>
    <row r="171" spans="17:21" ht="14.25" customHeight="1">
      <c r="Q171" s="3"/>
      <c r="R171" s="3"/>
      <c r="S171" s="3"/>
      <c r="T171" s="3"/>
      <c r="U171" s="80"/>
    </row>
    <row r="172" spans="17:21" ht="14.25" customHeight="1">
      <c r="Q172" s="3"/>
      <c r="R172" s="3"/>
      <c r="S172" s="3"/>
      <c r="T172" s="3"/>
      <c r="U172" s="80"/>
    </row>
    <row r="173" spans="17:21" ht="14.25" customHeight="1">
      <c r="Q173" s="3"/>
      <c r="R173" s="3"/>
      <c r="S173" s="3"/>
      <c r="T173" s="3"/>
      <c r="U173" s="80"/>
    </row>
    <row r="174" spans="17:21" ht="14.25" customHeight="1">
      <c r="Q174" s="3"/>
      <c r="R174" s="3"/>
      <c r="S174" s="3"/>
      <c r="T174" s="3"/>
      <c r="U174" s="80"/>
    </row>
    <row r="175" spans="17:21" ht="14.25" customHeight="1">
      <c r="Q175" s="3"/>
      <c r="R175" s="3"/>
      <c r="S175" s="3"/>
      <c r="T175" s="3"/>
      <c r="U175" s="80"/>
    </row>
    <row r="176" spans="17:21" ht="14.25" customHeight="1">
      <c r="Q176" s="3"/>
      <c r="R176" s="3"/>
      <c r="S176" s="3"/>
      <c r="T176" s="3"/>
      <c r="U176" s="80"/>
    </row>
    <row r="177" spans="17:21" ht="14.25" customHeight="1">
      <c r="Q177" s="3"/>
      <c r="R177" s="3"/>
      <c r="S177" s="3"/>
      <c r="T177" s="3"/>
      <c r="U177" s="80"/>
    </row>
    <row r="178" spans="17:21" ht="14.25" customHeight="1">
      <c r="Q178" s="3"/>
      <c r="R178" s="3"/>
      <c r="S178" s="3"/>
      <c r="T178" s="3"/>
      <c r="U178" s="80"/>
    </row>
    <row r="179" spans="17:21" ht="14.25" customHeight="1">
      <c r="Q179" s="3"/>
      <c r="R179" s="3"/>
      <c r="S179" s="3"/>
      <c r="T179" s="3"/>
      <c r="U179" s="80"/>
    </row>
    <row r="180" spans="17:21" ht="14.25" customHeight="1">
      <c r="Q180" s="3"/>
      <c r="R180" s="3"/>
      <c r="S180" s="3"/>
      <c r="T180" s="3"/>
      <c r="U180" s="80"/>
    </row>
    <row r="181" spans="17:21" ht="14.25" customHeight="1">
      <c r="Q181" s="3"/>
      <c r="R181" s="3"/>
      <c r="S181" s="3"/>
      <c r="T181" s="3"/>
      <c r="U181" s="80"/>
    </row>
    <row r="182" spans="17:21" ht="14.25" customHeight="1">
      <c r="Q182" s="3"/>
      <c r="R182" s="3"/>
      <c r="S182" s="3"/>
      <c r="T182" s="3"/>
      <c r="U182" s="80"/>
    </row>
    <row r="183" spans="17:21" ht="14.25" customHeight="1">
      <c r="Q183" s="3"/>
      <c r="R183" s="3"/>
      <c r="S183" s="3"/>
      <c r="T183" s="3"/>
      <c r="U183" s="80"/>
    </row>
    <row r="184" spans="17:21" ht="14.25" customHeight="1">
      <c r="Q184" s="3"/>
      <c r="R184" s="3"/>
      <c r="S184" s="3"/>
      <c r="T184" s="3"/>
      <c r="U184" s="80"/>
    </row>
    <row r="185" spans="17:21" ht="14.25" customHeight="1">
      <c r="Q185" s="3"/>
      <c r="R185" s="3"/>
      <c r="S185" s="3"/>
      <c r="T185" s="3"/>
      <c r="U185" s="80"/>
    </row>
    <row r="186" spans="17:21" ht="14.25" customHeight="1">
      <c r="Q186" s="3"/>
      <c r="R186" s="3"/>
      <c r="S186" s="3"/>
      <c r="T186" s="3"/>
      <c r="U186" s="80"/>
    </row>
    <row r="187" spans="17:21" ht="14.25" customHeight="1">
      <c r="Q187" s="3"/>
      <c r="R187" s="3"/>
      <c r="S187" s="3"/>
      <c r="T187" s="3"/>
      <c r="U187" s="80"/>
    </row>
    <row r="188" spans="17:21" ht="14.25" customHeight="1">
      <c r="Q188" s="3"/>
      <c r="R188" s="3"/>
      <c r="S188" s="3"/>
      <c r="T188" s="3"/>
      <c r="U188" s="80"/>
    </row>
    <row r="189" spans="17:21" ht="14.25" customHeight="1">
      <c r="Q189" s="3"/>
      <c r="R189" s="3"/>
      <c r="S189" s="3"/>
      <c r="T189" s="3"/>
      <c r="U189" s="80"/>
    </row>
    <row r="190" spans="17:21" ht="14.25" customHeight="1">
      <c r="Q190" s="3"/>
      <c r="R190" s="3"/>
      <c r="S190" s="3"/>
      <c r="T190" s="3"/>
      <c r="U190" s="80"/>
    </row>
    <row r="191" spans="17:21" ht="14.25" customHeight="1">
      <c r="Q191" s="3"/>
      <c r="R191" s="3"/>
      <c r="S191" s="3"/>
      <c r="T191" s="3"/>
      <c r="U191" s="80"/>
    </row>
    <row r="192" spans="17:21" ht="14.25" customHeight="1">
      <c r="Q192" s="3"/>
      <c r="R192" s="3"/>
      <c r="S192" s="3"/>
      <c r="T192" s="3"/>
      <c r="U192" s="80"/>
    </row>
    <row r="193" spans="17:21" ht="14.25" customHeight="1">
      <c r="Q193" s="3"/>
      <c r="R193" s="3"/>
      <c r="S193" s="3"/>
      <c r="T193" s="3"/>
      <c r="U193" s="80"/>
    </row>
    <row r="194" spans="17:21" ht="14.25" customHeight="1">
      <c r="Q194" s="3"/>
      <c r="R194" s="3"/>
      <c r="S194" s="3"/>
      <c r="T194" s="3"/>
      <c r="U194" s="80"/>
    </row>
    <row r="195" spans="17:21" ht="14.25" customHeight="1">
      <c r="Q195" s="3"/>
      <c r="R195" s="3"/>
      <c r="S195" s="3"/>
      <c r="T195" s="3"/>
      <c r="U195" s="80"/>
    </row>
    <row r="196" spans="17:21" ht="14.25" customHeight="1">
      <c r="Q196" s="3"/>
      <c r="R196" s="3"/>
      <c r="S196" s="3"/>
      <c r="T196" s="3"/>
      <c r="U196" s="80"/>
    </row>
    <row r="197" spans="17:21" ht="14.25" customHeight="1">
      <c r="Q197" s="3"/>
      <c r="R197" s="3"/>
      <c r="S197" s="3"/>
      <c r="T197" s="3"/>
      <c r="U197" s="80"/>
    </row>
    <row r="198" spans="17:21" ht="14.25" customHeight="1">
      <c r="Q198" s="3"/>
      <c r="R198" s="3"/>
      <c r="S198" s="3"/>
      <c r="T198" s="3"/>
      <c r="U198" s="80"/>
    </row>
    <row r="199" spans="17:21" ht="14.25" customHeight="1">
      <c r="Q199" s="3"/>
      <c r="R199" s="3"/>
      <c r="S199" s="3"/>
      <c r="T199" s="3"/>
      <c r="U199" s="80"/>
    </row>
    <row r="200" spans="17:21" ht="14.25" customHeight="1">
      <c r="Q200" s="3"/>
      <c r="R200" s="3"/>
      <c r="S200" s="3"/>
      <c r="T200" s="3"/>
      <c r="U200" s="80"/>
    </row>
    <row r="201" spans="17:21" ht="14.25" customHeight="1">
      <c r="Q201" s="3"/>
      <c r="R201" s="3"/>
      <c r="S201" s="3"/>
      <c r="T201" s="3"/>
      <c r="U201" s="80"/>
    </row>
    <row r="202" spans="17:21" ht="14.25" customHeight="1">
      <c r="Q202" s="3"/>
      <c r="R202" s="3"/>
      <c r="S202" s="3"/>
      <c r="T202" s="3"/>
      <c r="U202" s="80"/>
    </row>
    <row r="203" spans="17:21" ht="14.25" customHeight="1">
      <c r="Q203" s="3"/>
      <c r="R203" s="3"/>
      <c r="S203" s="3"/>
      <c r="T203" s="3"/>
      <c r="U203" s="80"/>
    </row>
    <row r="204" spans="17:21" ht="14.25" customHeight="1">
      <c r="Q204" s="3"/>
      <c r="R204" s="3"/>
      <c r="S204" s="3"/>
      <c r="T204" s="3"/>
      <c r="U204" s="80"/>
    </row>
    <row r="205" spans="17:21" ht="14.25" customHeight="1">
      <c r="Q205" s="3"/>
      <c r="R205" s="3"/>
      <c r="S205" s="3"/>
      <c r="T205" s="3"/>
      <c r="U205" s="80"/>
    </row>
    <row r="206" spans="17:21" ht="14.25" customHeight="1">
      <c r="Q206" s="3"/>
      <c r="R206" s="3"/>
      <c r="S206" s="3"/>
      <c r="T206" s="3"/>
      <c r="U206" s="80"/>
    </row>
    <row r="207" spans="17:21" ht="14.25" customHeight="1">
      <c r="Q207" s="3"/>
      <c r="R207" s="3"/>
      <c r="S207" s="3"/>
      <c r="T207" s="3"/>
      <c r="U207" s="80"/>
    </row>
    <row r="208" spans="17:21" ht="14.25" customHeight="1">
      <c r="Q208" s="3"/>
      <c r="R208" s="3"/>
      <c r="S208" s="3"/>
      <c r="T208" s="3"/>
      <c r="U208" s="80"/>
    </row>
    <row r="209" spans="17:21" ht="14.25" customHeight="1">
      <c r="Q209" s="3"/>
      <c r="R209" s="3"/>
      <c r="S209" s="3"/>
      <c r="T209" s="3"/>
      <c r="U209" s="80"/>
    </row>
    <row r="210" spans="17:21" ht="14.25" customHeight="1">
      <c r="Q210" s="3"/>
      <c r="R210" s="3"/>
      <c r="S210" s="3"/>
      <c r="T210" s="3"/>
      <c r="U210" s="80"/>
    </row>
    <row r="211" spans="17:21" ht="14.25" customHeight="1">
      <c r="Q211" s="3"/>
      <c r="R211" s="3"/>
      <c r="S211" s="3"/>
      <c r="T211" s="3"/>
      <c r="U211" s="80"/>
    </row>
    <row r="212" spans="17:21" ht="14.25" customHeight="1">
      <c r="Q212" s="3"/>
      <c r="R212" s="3"/>
      <c r="S212" s="3"/>
      <c r="T212" s="3"/>
      <c r="U212" s="80"/>
    </row>
    <row r="213" spans="17:21" ht="14.25" customHeight="1">
      <c r="Q213" s="3"/>
      <c r="R213" s="3"/>
      <c r="S213" s="3"/>
      <c r="T213" s="3"/>
      <c r="U213" s="80"/>
    </row>
    <row r="214" spans="17:21" ht="14.25" customHeight="1">
      <c r="Q214" s="3"/>
      <c r="R214" s="3"/>
      <c r="S214" s="3"/>
      <c r="T214" s="3"/>
      <c r="U214" s="80"/>
    </row>
    <row r="215" spans="17:21" ht="14.25" customHeight="1">
      <c r="Q215" s="3"/>
      <c r="R215" s="3"/>
      <c r="S215" s="3"/>
      <c r="T215" s="3"/>
      <c r="U215" s="80"/>
    </row>
    <row r="216" spans="17:21" ht="14.25" customHeight="1">
      <c r="Q216" s="3"/>
      <c r="R216" s="3"/>
      <c r="S216" s="3"/>
      <c r="T216" s="3"/>
      <c r="U216" s="80"/>
    </row>
    <row r="217" spans="17:21" ht="14.25" customHeight="1">
      <c r="Q217" s="3"/>
      <c r="R217" s="3"/>
      <c r="S217" s="3"/>
      <c r="T217" s="3"/>
      <c r="U217" s="80"/>
    </row>
    <row r="218" spans="17:21" ht="14.25" customHeight="1">
      <c r="Q218" s="3"/>
      <c r="R218" s="3"/>
      <c r="S218" s="3"/>
      <c r="T218" s="3"/>
      <c r="U218" s="80"/>
    </row>
    <row r="219" spans="17:21" ht="14.25" customHeight="1">
      <c r="Q219" s="3"/>
      <c r="R219" s="3"/>
      <c r="S219" s="3"/>
      <c r="T219" s="3"/>
      <c r="U219" s="80"/>
    </row>
    <row r="220" spans="17:21" ht="14.25" customHeight="1">
      <c r="Q220" s="3"/>
      <c r="R220" s="3"/>
      <c r="S220" s="3"/>
      <c r="T220" s="3"/>
      <c r="U220" s="80"/>
    </row>
    <row r="221" spans="17:21" ht="14.25" customHeight="1">
      <c r="Q221" s="3"/>
      <c r="R221" s="3"/>
      <c r="S221" s="3"/>
      <c r="T221" s="3"/>
      <c r="U221" s="80"/>
    </row>
    <row r="222" spans="17:21" ht="14.25" customHeight="1">
      <c r="Q222" s="3"/>
      <c r="R222" s="3"/>
      <c r="S222" s="3"/>
      <c r="T222" s="3"/>
      <c r="U222" s="80"/>
    </row>
    <row r="223" spans="17:21" ht="14.25" customHeight="1">
      <c r="Q223" s="3"/>
      <c r="R223" s="3"/>
      <c r="S223" s="3"/>
      <c r="T223" s="3"/>
      <c r="U223" s="80"/>
    </row>
    <row r="224" spans="17:21" ht="14.25" customHeight="1">
      <c r="Q224" s="3"/>
      <c r="R224" s="3"/>
      <c r="S224" s="3"/>
      <c r="T224" s="3"/>
      <c r="U224" s="80"/>
    </row>
    <row r="225" spans="17:21" ht="14.25" customHeight="1">
      <c r="Q225" s="3"/>
      <c r="R225" s="3"/>
      <c r="S225" s="3"/>
      <c r="T225" s="3"/>
      <c r="U225" s="80"/>
    </row>
    <row r="226" spans="17:21" ht="14.25" customHeight="1">
      <c r="Q226" s="3"/>
      <c r="R226" s="3"/>
      <c r="S226" s="3"/>
      <c r="T226" s="3"/>
      <c r="U226" s="80"/>
    </row>
    <row r="227" spans="17:21" ht="14.25" customHeight="1">
      <c r="Q227" s="3"/>
      <c r="R227" s="3"/>
      <c r="S227" s="3"/>
      <c r="T227" s="3"/>
      <c r="U227" s="80"/>
    </row>
    <row r="228" spans="17:21" ht="14.25" customHeight="1">
      <c r="Q228" s="3"/>
      <c r="R228" s="3"/>
      <c r="S228" s="3"/>
      <c r="T228" s="3"/>
      <c r="U228" s="80"/>
    </row>
    <row r="229" spans="17:21" ht="14.25" customHeight="1">
      <c r="Q229" s="3"/>
      <c r="R229" s="3"/>
      <c r="S229" s="3"/>
      <c r="T229" s="3"/>
      <c r="U229" s="80"/>
    </row>
    <row r="230" spans="17:21" ht="14.25" customHeight="1">
      <c r="Q230" s="3"/>
      <c r="R230" s="3"/>
      <c r="S230" s="3"/>
      <c r="T230" s="3"/>
      <c r="U230" s="80"/>
    </row>
    <row r="231" spans="17:21" ht="14.25" customHeight="1">
      <c r="Q231" s="3"/>
      <c r="R231" s="3"/>
      <c r="S231" s="3"/>
      <c r="T231" s="3"/>
      <c r="U231" s="80"/>
    </row>
    <row r="232" spans="17:21" ht="14.25" customHeight="1">
      <c r="Q232" s="3"/>
      <c r="R232" s="3"/>
      <c r="S232" s="3"/>
      <c r="T232" s="3"/>
      <c r="U232" s="80"/>
    </row>
    <row r="233" spans="17:21" ht="14.25" customHeight="1">
      <c r="Q233" s="3"/>
      <c r="R233" s="3"/>
      <c r="S233" s="3"/>
      <c r="T233" s="3"/>
      <c r="U233" s="80"/>
    </row>
    <row r="234" spans="17:21" ht="14.25" customHeight="1">
      <c r="Q234" s="3"/>
      <c r="R234" s="3"/>
      <c r="S234" s="3"/>
      <c r="T234" s="3"/>
      <c r="U234" s="80"/>
    </row>
    <row r="235" spans="17:21" ht="14.25" customHeight="1">
      <c r="Q235" s="3"/>
      <c r="R235" s="3"/>
      <c r="S235" s="3"/>
      <c r="T235" s="3"/>
      <c r="U235" s="80"/>
    </row>
    <row r="236" spans="17:21" ht="14.25" customHeight="1">
      <c r="Q236" s="3"/>
      <c r="R236" s="3"/>
      <c r="S236" s="3"/>
      <c r="T236" s="3"/>
      <c r="U236" s="80"/>
    </row>
    <row r="237" spans="17:21" ht="14.25" customHeight="1">
      <c r="Q237" s="3"/>
      <c r="R237" s="3"/>
      <c r="S237" s="3"/>
      <c r="T237" s="3"/>
      <c r="U237" s="80"/>
    </row>
    <row r="238" spans="17:21" ht="14.25" customHeight="1">
      <c r="Q238" s="3"/>
      <c r="R238" s="3"/>
      <c r="S238" s="3"/>
      <c r="T238" s="3"/>
      <c r="U238" s="80"/>
    </row>
    <row r="239" spans="17:21" ht="14.25" customHeight="1">
      <c r="Q239" s="3"/>
      <c r="R239" s="3"/>
      <c r="S239" s="3"/>
      <c r="T239" s="3"/>
      <c r="U239" s="80"/>
    </row>
    <row r="240" spans="17:21" ht="14.25" customHeight="1">
      <c r="Q240" s="3"/>
      <c r="R240" s="3"/>
      <c r="S240" s="3"/>
      <c r="T240" s="3"/>
      <c r="U240" s="80"/>
    </row>
    <row r="241" spans="17:21" ht="14.25" customHeight="1">
      <c r="Q241" s="3"/>
      <c r="R241" s="3"/>
      <c r="S241" s="3"/>
      <c r="T241" s="3"/>
      <c r="U241" s="80"/>
    </row>
    <row r="242" spans="17:21" ht="14.25" customHeight="1">
      <c r="Q242" s="3"/>
      <c r="R242" s="3"/>
      <c r="S242" s="3"/>
      <c r="T242" s="3"/>
      <c r="U242" s="80"/>
    </row>
    <row r="243" spans="17:21" ht="14.25" customHeight="1">
      <c r="Q243" s="3"/>
      <c r="R243" s="3"/>
      <c r="S243" s="3"/>
      <c r="T243" s="3"/>
      <c r="U243" s="80"/>
    </row>
    <row r="244" spans="17:21" ht="14.25" customHeight="1">
      <c r="Q244" s="3"/>
      <c r="R244" s="3"/>
      <c r="S244" s="3"/>
      <c r="T244" s="3"/>
      <c r="U244" s="80"/>
    </row>
    <row r="245" spans="17:21" ht="14.25" customHeight="1">
      <c r="Q245" s="3"/>
      <c r="R245" s="3"/>
      <c r="S245" s="3"/>
      <c r="T245" s="3"/>
      <c r="U245" s="80"/>
    </row>
    <row r="246" spans="17:21" ht="14.25" customHeight="1">
      <c r="Q246" s="3"/>
      <c r="R246" s="3"/>
      <c r="S246" s="3"/>
      <c r="T246" s="3"/>
      <c r="U246" s="80"/>
    </row>
    <row r="247" spans="17:21" ht="14.25" customHeight="1">
      <c r="R247" s="3"/>
      <c r="S247" s="3"/>
      <c r="T247" s="3"/>
      <c r="U247" s="80"/>
    </row>
    <row r="248" spans="17:21" ht="14.25" customHeight="1">
      <c r="R248" s="3"/>
      <c r="S248" s="3"/>
      <c r="T248" s="3"/>
      <c r="U248" s="80"/>
    </row>
    <row r="249" spans="17:21" ht="14.25" customHeight="1">
      <c r="R249" s="3"/>
      <c r="S249" s="3"/>
      <c r="T249" s="3"/>
      <c r="U249" s="80"/>
    </row>
    <row r="250" spans="17:21" ht="14.25" customHeight="1">
      <c r="R250" s="3"/>
      <c r="S250" s="3"/>
      <c r="T250" s="3"/>
      <c r="U250" s="80"/>
    </row>
    <row r="251" spans="17:21" ht="14.25" customHeight="1">
      <c r="R251" s="3"/>
      <c r="S251" s="3"/>
      <c r="T251" s="3"/>
      <c r="U251" s="80"/>
    </row>
    <row r="252" spans="17:21" ht="14.25" customHeight="1">
      <c r="R252" s="3"/>
      <c r="S252" s="3"/>
      <c r="T252" s="3"/>
      <c r="U252" s="80"/>
    </row>
    <row r="253" spans="17:21" ht="14.25" customHeight="1">
      <c r="R253" s="3"/>
      <c r="S253" s="3"/>
      <c r="T253" s="3"/>
      <c r="U253" s="80"/>
    </row>
    <row r="254" spans="17:21" ht="14.25" customHeight="1">
      <c r="R254" s="3"/>
      <c r="S254" s="3"/>
      <c r="T254" s="3"/>
      <c r="U254" s="80"/>
    </row>
    <row r="255" spans="17:21" ht="14.25" customHeight="1">
      <c r="R255" s="3"/>
      <c r="S255" s="3"/>
      <c r="T255" s="3"/>
      <c r="U255" s="80"/>
    </row>
    <row r="256" spans="17:21" ht="14.25" customHeight="1">
      <c r="R256" s="3"/>
      <c r="S256" s="3"/>
      <c r="T256" s="3"/>
      <c r="U256" s="80"/>
    </row>
    <row r="257" spans="18:21" ht="14.25" customHeight="1">
      <c r="R257" s="3"/>
      <c r="S257" s="3"/>
      <c r="T257" s="3"/>
      <c r="U257" s="80"/>
    </row>
    <row r="258" spans="18:21" ht="14.25" customHeight="1">
      <c r="R258" s="3"/>
      <c r="S258" s="3"/>
      <c r="T258" s="3"/>
      <c r="U258" s="80"/>
    </row>
    <row r="259" spans="18:21" ht="14.25" customHeight="1">
      <c r="R259" s="3"/>
      <c r="S259" s="3"/>
      <c r="T259" s="3"/>
      <c r="U259" s="80"/>
    </row>
    <row r="260" spans="18:21" ht="14.25" customHeight="1">
      <c r="R260" s="3"/>
      <c r="S260" s="3"/>
      <c r="T260" s="3"/>
      <c r="U260" s="80"/>
    </row>
    <row r="261" spans="18:21" ht="14.25" customHeight="1">
      <c r="R261" s="3"/>
      <c r="S261" s="3"/>
      <c r="T261" s="3"/>
      <c r="U261" s="80"/>
    </row>
    <row r="262" spans="18:21" ht="14.25" customHeight="1">
      <c r="R262" s="3"/>
      <c r="S262" s="3"/>
      <c r="T262" s="3"/>
      <c r="U262" s="80"/>
    </row>
    <row r="263" spans="18:21" ht="14.25" customHeight="1">
      <c r="R263" s="3"/>
      <c r="S263" s="3"/>
      <c r="T263" s="3"/>
      <c r="U263" s="80"/>
    </row>
    <row r="264" spans="18:21" ht="14.25" customHeight="1">
      <c r="R264" s="3"/>
      <c r="S264" s="3"/>
      <c r="T264" s="3"/>
      <c r="U264" s="80"/>
    </row>
    <row r="265" spans="18:21" ht="14.25" customHeight="1">
      <c r="R265" s="3"/>
      <c r="S265" s="3"/>
      <c r="T265" s="3"/>
      <c r="U265" s="80"/>
    </row>
    <row r="266" spans="18:21" ht="14.25" customHeight="1">
      <c r="R266" s="3"/>
      <c r="S266" s="3"/>
      <c r="T266" s="3"/>
      <c r="U266" s="80"/>
    </row>
    <row r="267" spans="18:21" ht="14.25" customHeight="1">
      <c r="R267" s="3"/>
      <c r="S267" s="3"/>
      <c r="T267" s="3"/>
      <c r="U267" s="80"/>
    </row>
    <row r="268" spans="18:21" ht="14.25" customHeight="1">
      <c r="R268" s="3"/>
      <c r="S268" s="3"/>
      <c r="T268" s="3"/>
      <c r="U268" s="80"/>
    </row>
    <row r="269" spans="18:21" ht="14.25" customHeight="1">
      <c r="R269" s="3"/>
      <c r="S269" s="3"/>
      <c r="T269" s="3"/>
      <c r="U269" s="80"/>
    </row>
    <row r="270" spans="18:21" ht="14.25" customHeight="1">
      <c r="R270" s="3"/>
      <c r="S270" s="3"/>
      <c r="T270" s="3"/>
      <c r="U270" s="80"/>
    </row>
    <row r="271" spans="18:21" ht="14.25" customHeight="1">
      <c r="R271" s="3"/>
      <c r="S271" s="3"/>
      <c r="T271" s="3"/>
      <c r="U271" s="80"/>
    </row>
    <row r="272" spans="18:21" ht="14.25" customHeight="1">
      <c r="R272" s="3"/>
      <c r="S272" s="3"/>
      <c r="T272" s="3"/>
      <c r="U272" s="80"/>
    </row>
    <row r="273" spans="18:21" ht="14.25" customHeight="1">
      <c r="R273" s="3"/>
      <c r="S273" s="3"/>
      <c r="T273" s="3"/>
      <c r="U273" s="80"/>
    </row>
    <row r="274" spans="18:21" ht="14.25" customHeight="1">
      <c r="R274" s="3"/>
      <c r="S274" s="3"/>
      <c r="T274" s="3"/>
      <c r="U274" s="80"/>
    </row>
    <row r="275" spans="18:21" ht="14.25" customHeight="1">
      <c r="R275" s="3"/>
      <c r="S275" s="3"/>
      <c r="T275" s="3"/>
      <c r="U275" s="80"/>
    </row>
    <row r="276" spans="18:21" ht="14.25" customHeight="1">
      <c r="R276" s="3"/>
      <c r="S276" s="3"/>
      <c r="T276" s="3"/>
      <c r="U276" s="80"/>
    </row>
    <row r="277" spans="18:21" ht="14.25" customHeight="1">
      <c r="R277" s="3"/>
      <c r="S277" s="3"/>
      <c r="T277" s="3"/>
      <c r="U277" s="80"/>
    </row>
    <row r="278" spans="18:21" ht="14.25" customHeight="1">
      <c r="R278" s="3"/>
      <c r="S278" s="3"/>
      <c r="T278" s="3"/>
      <c r="U278" s="80"/>
    </row>
    <row r="279" spans="18:21" ht="14.25" customHeight="1">
      <c r="R279" s="3"/>
      <c r="S279" s="3"/>
      <c r="T279" s="3"/>
      <c r="U279" s="80"/>
    </row>
    <row r="280" spans="18:21" ht="14.25" customHeight="1">
      <c r="R280" s="3"/>
      <c r="S280" s="3"/>
      <c r="T280" s="3"/>
      <c r="U280" s="80"/>
    </row>
    <row r="281" spans="18:21" ht="14.25" customHeight="1">
      <c r="R281" s="3"/>
      <c r="S281" s="3"/>
      <c r="T281" s="3"/>
      <c r="U281" s="80"/>
    </row>
    <row r="282" spans="18:21" ht="14.25" customHeight="1">
      <c r="R282" s="3"/>
      <c r="S282" s="3"/>
      <c r="T282" s="3"/>
      <c r="U282" s="80"/>
    </row>
    <row r="283" spans="18:21" ht="14.25" customHeight="1">
      <c r="R283" s="3"/>
      <c r="S283" s="3"/>
      <c r="T283" s="3"/>
      <c r="U283" s="80"/>
    </row>
    <row r="284" spans="18:21" ht="14.25" customHeight="1">
      <c r="R284" s="3"/>
      <c r="S284" s="3"/>
      <c r="T284" s="3"/>
      <c r="U284" s="80"/>
    </row>
    <row r="285" spans="18:21" ht="14.25" customHeight="1">
      <c r="R285" s="3"/>
      <c r="S285" s="3"/>
      <c r="T285" s="3"/>
      <c r="U285" s="80"/>
    </row>
    <row r="286" spans="18:21" ht="14.25" customHeight="1">
      <c r="R286" s="3"/>
      <c r="S286" s="3"/>
      <c r="T286" s="3"/>
      <c r="U286" s="80"/>
    </row>
    <row r="287" spans="18:21" ht="14.25" customHeight="1">
      <c r="R287" s="3"/>
      <c r="S287" s="3"/>
      <c r="T287" s="3"/>
      <c r="U287" s="80"/>
    </row>
    <row r="288" spans="18:21" ht="14.25" customHeight="1">
      <c r="R288" s="3"/>
      <c r="S288" s="3"/>
      <c r="T288" s="3"/>
      <c r="U288" s="80"/>
    </row>
    <row r="289" spans="18:21" ht="14.25" customHeight="1">
      <c r="R289" s="3"/>
      <c r="S289" s="3"/>
      <c r="T289" s="3"/>
      <c r="U289" s="80"/>
    </row>
    <row r="290" spans="18:21" ht="14.25" customHeight="1">
      <c r="R290" s="3"/>
      <c r="S290" s="3"/>
      <c r="T290" s="3"/>
      <c r="U290" s="80"/>
    </row>
    <row r="291" spans="18:21" ht="14.25" customHeight="1">
      <c r="R291" s="3"/>
      <c r="S291" s="3"/>
      <c r="T291" s="3"/>
      <c r="U291" s="80"/>
    </row>
    <row r="292" spans="18:21" ht="14.25" customHeight="1">
      <c r="R292" s="3"/>
      <c r="S292" s="3"/>
      <c r="T292" s="3"/>
      <c r="U292" s="80"/>
    </row>
    <row r="293" spans="18:21" ht="14.25" customHeight="1">
      <c r="R293" s="3"/>
      <c r="S293" s="3"/>
      <c r="T293" s="3"/>
      <c r="U293" s="80"/>
    </row>
    <row r="294" spans="18:21" ht="14.25" customHeight="1">
      <c r="R294" s="3"/>
      <c r="S294" s="3"/>
      <c r="T294" s="3"/>
      <c r="U294" s="80"/>
    </row>
    <row r="295" spans="18:21" ht="14.25" customHeight="1">
      <c r="R295" s="3"/>
      <c r="S295" s="3"/>
      <c r="T295" s="3"/>
      <c r="U295" s="80"/>
    </row>
    <row r="296" spans="18:21" ht="14.25" customHeight="1">
      <c r="R296" s="3"/>
      <c r="S296" s="3"/>
      <c r="T296" s="3"/>
      <c r="U296" s="80"/>
    </row>
    <row r="297" spans="18:21" ht="14.25" customHeight="1">
      <c r="R297" s="3"/>
      <c r="S297" s="3"/>
      <c r="T297" s="3"/>
      <c r="U297" s="80"/>
    </row>
    <row r="298" spans="18:21" ht="14.25" customHeight="1">
      <c r="R298" s="3"/>
      <c r="S298" s="3"/>
      <c r="T298" s="3"/>
      <c r="U298" s="80"/>
    </row>
    <row r="299" spans="18:21" ht="14.25" customHeight="1">
      <c r="R299" s="3"/>
      <c r="S299" s="3"/>
      <c r="T299" s="3"/>
      <c r="U299" s="80"/>
    </row>
    <row r="300" spans="18:21" ht="14.25" customHeight="1">
      <c r="R300" s="3"/>
      <c r="S300" s="3"/>
      <c r="T300" s="3"/>
      <c r="U300" s="80"/>
    </row>
    <row r="301" spans="18:21" ht="14.25" customHeight="1">
      <c r="R301" s="3"/>
      <c r="S301" s="3"/>
      <c r="T301" s="3"/>
      <c r="U301" s="80"/>
    </row>
    <row r="302" spans="18:21" ht="14.25" customHeight="1">
      <c r="R302" s="3"/>
      <c r="S302" s="3"/>
      <c r="T302" s="3"/>
      <c r="U302" s="80"/>
    </row>
    <row r="303" spans="18:21" ht="14.25" customHeight="1">
      <c r="R303" s="3"/>
      <c r="S303" s="3"/>
      <c r="T303" s="3"/>
      <c r="U303" s="80"/>
    </row>
    <row r="304" spans="18:21" ht="14.25" customHeight="1">
      <c r="R304" s="3"/>
      <c r="S304" s="3"/>
      <c r="T304" s="3"/>
      <c r="U304" s="80"/>
    </row>
    <row r="305" spans="18:21" ht="14.25" customHeight="1">
      <c r="R305" s="3"/>
      <c r="S305" s="3"/>
      <c r="T305" s="3"/>
      <c r="U305" s="80"/>
    </row>
    <row r="306" spans="18:21" ht="14.25" customHeight="1">
      <c r="R306" s="3"/>
      <c r="S306" s="3"/>
      <c r="T306" s="3"/>
      <c r="U306" s="80"/>
    </row>
    <row r="307" spans="18:21" ht="14.25" customHeight="1">
      <c r="R307" s="3"/>
      <c r="S307" s="3"/>
      <c r="T307" s="3"/>
      <c r="U307" s="80"/>
    </row>
    <row r="308" spans="18:21" ht="14.25" customHeight="1">
      <c r="R308" s="3"/>
      <c r="S308" s="3"/>
      <c r="T308" s="3"/>
      <c r="U308" s="80"/>
    </row>
    <row r="309" spans="18:21" ht="14.25" customHeight="1">
      <c r="R309" s="3"/>
      <c r="S309" s="3"/>
      <c r="T309" s="3"/>
      <c r="U309" s="80"/>
    </row>
    <row r="310" spans="18:21" ht="14.25" customHeight="1">
      <c r="R310" s="3"/>
      <c r="S310" s="3"/>
      <c r="T310" s="3"/>
      <c r="U310" s="80"/>
    </row>
    <row r="311" spans="18:21" ht="14.25" customHeight="1">
      <c r="R311" s="3"/>
      <c r="S311" s="3"/>
      <c r="T311" s="3"/>
      <c r="U311" s="80"/>
    </row>
    <row r="312" spans="18:21" ht="14.25" customHeight="1">
      <c r="R312" s="3"/>
      <c r="S312" s="3"/>
      <c r="T312" s="3"/>
      <c r="U312" s="80"/>
    </row>
    <row r="313" spans="18:21" ht="14.25" customHeight="1">
      <c r="R313" s="3"/>
      <c r="S313" s="3"/>
      <c r="T313" s="3"/>
      <c r="U313" s="80"/>
    </row>
    <row r="314" spans="18:21" ht="14.25" customHeight="1">
      <c r="R314" s="3"/>
      <c r="S314" s="3"/>
      <c r="T314" s="3"/>
      <c r="U314" s="80"/>
    </row>
    <row r="315" spans="18:21" ht="14.25" customHeight="1">
      <c r="R315" s="3"/>
      <c r="S315" s="3"/>
      <c r="T315" s="3"/>
      <c r="U315" s="80"/>
    </row>
    <row r="316" spans="18:21" ht="14.25" customHeight="1"/>
    <row r="317" spans="18:21" ht="14.25" customHeight="1"/>
    <row r="318" spans="18:21" ht="14.25" customHeight="1"/>
    <row r="319" spans="18:21" ht="14.25" customHeight="1"/>
    <row r="320" spans="18:21"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sheetData>
  <mergeCells count="14">
    <mergeCell ref="A2:F2"/>
    <mergeCell ref="A3:F3"/>
    <mergeCell ref="F5:I5"/>
    <mergeCell ref="F14:K14"/>
    <mergeCell ref="M14:P14"/>
    <mergeCell ref="D56:E56"/>
    <mergeCell ref="D57:E57"/>
    <mergeCell ref="M44:P44"/>
    <mergeCell ref="P15:P16"/>
    <mergeCell ref="M15:O15"/>
    <mergeCell ref="F15:F16"/>
    <mergeCell ref="G15:H15"/>
    <mergeCell ref="I15:J15"/>
    <mergeCell ref="K15:K16"/>
  </mergeCells>
  <hyperlinks>
    <hyperlink ref="D57" r:id="rId1" xr:uid="{00000000-0004-0000-0300-000000000000}"/>
    <hyperlink ref="D56" r:id="rId2" xr:uid="{00000000-0004-0000-0300-000001000000}"/>
    <hyperlink ref="D56:E56" r:id="rId3" display="Reporte de afectaciones a vías departamentales y vecinales" xr:uid="{00000000-0004-0000-0300-000002000000}"/>
    <hyperlink ref="D57:E57" r:id="rId4" display="Apoyo en atención de emergencias de Provias Descentralizado" xr:uid="{00000000-0004-0000-0300-000003000000}"/>
  </hyperlinks>
  <pageMargins left="0.7" right="0.7" top="0.75" bottom="0.75" header="0.3" footer="0.3"/>
  <pageSetup scale="65" orientation="portrait" horizontalDpi="4294967295" verticalDpi="4294967295" r:id="rId5"/>
  <drawing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M132"/>
  <sheetViews>
    <sheetView showGridLines="0" tabSelected="1" zoomScaleNormal="100" zoomScaleSheetLayoutView="100" workbookViewId="0">
      <selection activeCell="H7" sqref="H7"/>
    </sheetView>
  </sheetViews>
  <sheetFormatPr baseColWidth="10" defaultColWidth="11" defaultRowHeight="14.25"/>
  <cols>
    <col min="1" max="1" width="3.625" style="203" bestFit="1" customWidth="1"/>
    <col min="2" max="2" width="9.375" style="155" bestFit="1" customWidth="1"/>
    <col min="3" max="3" width="9.875" bestFit="1" customWidth="1"/>
    <col min="4" max="4" width="20.75" bestFit="1" customWidth="1"/>
    <col min="5" max="5" width="31.625" style="156" bestFit="1" customWidth="1"/>
    <col min="6" max="6" width="14.75" style="156" customWidth="1"/>
    <col min="7" max="7" width="8.375" style="154" hidden="1"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s="203" t="s">
        <v>0</v>
      </c>
      <c r="B1"/>
      <c r="D1" s="254" t="s">
        <v>62</v>
      </c>
      <c r="E1" s="254"/>
      <c r="F1" s="254"/>
      <c r="G1" s="254"/>
      <c r="H1" s="254"/>
      <c r="I1" s="254"/>
      <c r="J1" s="254"/>
      <c r="K1" s="254"/>
    </row>
    <row r="2" spans="1:13" ht="25.5" customHeight="1">
      <c r="A2" s="204"/>
      <c r="B2" s="1"/>
      <c r="C2" s="138" t="s">
        <v>0</v>
      </c>
      <c r="D2" s="255" t="s">
        <v>1</v>
      </c>
      <c r="E2" s="255"/>
      <c r="F2" s="255"/>
      <c r="G2" s="255"/>
      <c r="H2" s="255"/>
      <c r="I2" s="255"/>
      <c r="J2" s="255"/>
      <c r="K2" s="255"/>
      <c r="L2" s="140"/>
    </row>
    <row r="3" spans="1:13" ht="22.5" customHeight="1">
      <c r="A3" s="204"/>
      <c r="B3" s="141" t="s">
        <v>14</v>
      </c>
      <c r="C3" s="131" t="s">
        <v>1237</v>
      </c>
      <c r="D3" s="139"/>
      <c r="E3" s="21"/>
      <c r="F3" s="21"/>
      <c r="G3" s="142"/>
      <c r="H3" s="143"/>
      <c r="I3" s="144"/>
      <c r="J3" s="143"/>
      <c r="K3" s="145"/>
      <c r="L3" s="145"/>
    </row>
    <row r="4" spans="1:13" ht="37.5" customHeight="1">
      <c r="A4" s="210" t="s">
        <v>1111</v>
      </c>
      <c r="B4" s="176" t="s">
        <v>3</v>
      </c>
      <c r="C4" s="164" t="s">
        <v>18</v>
      </c>
      <c r="D4" s="165" t="s">
        <v>4</v>
      </c>
      <c r="E4" s="166" t="s">
        <v>5</v>
      </c>
      <c r="F4" s="165" t="s">
        <v>7</v>
      </c>
      <c r="G4" s="167" t="s">
        <v>159</v>
      </c>
      <c r="H4" s="165" t="s">
        <v>25</v>
      </c>
      <c r="I4" s="165" t="s">
        <v>17</v>
      </c>
      <c r="J4" s="165" t="s">
        <v>109</v>
      </c>
      <c r="K4" s="165" t="s">
        <v>9</v>
      </c>
      <c r="L4" s="168" t="s">
        <v>10</v>
      </c>
      <c r="M4" s="169" t="s">
        <v>11</v>
      </c>
    </row>
    <row r="5" spans="1:13" ht="198" customHeight="1">
      <c r="A5" s="205">
        <v>117</v>
      </c>
      <c r="B5" s="201" t="s">
        <v>185</v>
      </c>
      <c r="C5" s="41">
        <v>45005</v>
      </c>
      <c r="D5" s="32" t="s">
        <v>186</v>
      </c>
      <c r="E5" s="162" t="s">
        <v>289</v>
      </c>
      <c r="F5" s="110" t="s">
        <v>32</v>
      </c>
      <c r="G5" s="90">
        <v>100</v>
      </c>
      <c r="H5" s="73" t="s">
        <v>1238</v>
      </c>
      <c r="I5" s="33" t="s">
        <v>326</v>
      </c>
      <c r="J5" s="67" t="s">
        <v>1155</v>
      </c>
      <c r="K5" s="34" t="s">
        <v>39</v>
      </c>
      <c r="L5" s="35" t="s">
        <v>188</v>
      </c>
      <c r="M5" s="50" t="s">
        <v>214</v>
      </c>
    </row>
    <row r="6" spans="1:13" ht="141" customHeight="1">
      <c r="A6" s="205">
        <v>116</v>
      </c>
      <c r="B6" s="201" t="s">
        <v>148</v>
      </c>
      <c r="C6" s="41">
        <v>45001</v>
      </c>
      <c r="D6" s="32" t="s">
        <v>144</v>
      </c>
      <c r="E6" s="42" t="s">
        <v>149</v>
      </c>
      <c r="F6" s="110" t="s">
        <v>32</v>
      </c>
      <c r="G6" s="90" t="s">
        <v>294</v>
      </c>
      <c r="H6" s="73" t="s">
        <v>1239</v>
      </c>
      <c r="I6" s="33" t="s">
        <v>1093</v>
      </c>
      <c r="J6" s="89" t="s">
        <v>1102</v>
      </c>
      <c r="K6" s="34" t="s">
        <v>39</v>
      </c>
      <c r="L6" s="72" t="s">
        <v>151</v>
      </c>
      <c r="M6" s="50" t="s">
        <v>152</v>
      </c>
    </row>
    <row r="7" spans="1:13" ht="141" customHeight="1">
      <c r="A7" s="205">
        <v>115</v>
      </c>
      <c r="B7" s="201" t="s">
        <v>1369</v>
      </c>
      <c r="C7" s="41">
        <v>45163</v>
      </c>
      <c r="D7" s="32" t="s">
        <v>41</v>
      </c>
      <c r="E7" s="42" t="s">
        <v>1365</v>
      </c>
      <c r="F7" s="39" t="s">
        <v>12</v>
      </c>
      <c r="G7" s="91">
        <v>380</v>
      </c>
      <c r="H7" s="74" t="s">
        <v>1366</v>
      </c>
      <c r="I7" s="33" t="s">
        <v>1367</v>
      </c>
      <c r="J7" s="67" t="s">
        <v>194</v>
      </c>
      <c r="K7" s="34"/>
      <c r="L7" s="35" t="s">
        <v>1368</v>
      </c>
      <c r="M7" s="50" t="s">
        <v>1126</v>
      </c>
    </row>
    <row r="8" spans="1:13" ht="141" customHeight="1">
      <c r="A8" s="205">
        <v>114</v>
      </c>
      <c r="B8" s="172" t="s">
        <v>1217</v>
      </c>
      <c r="C8" s="170">
        <v>45167</v>
      </c>
      <c r="D8" s="44" t="s">
        <v>1215</v>
      </c>
      <c r="E8" s="42" t="s">
        <v>1353</v>
      </c>
      <c r="F8" s="39" t="s">
        <v>12</v>
      </c>
      <c r="G8" s="91" t="s">
        <v>294</v>
      </c>
      <c r="H8" s="73" t="s">
        <v>1354</v>
      </c>
      <c r="I8" s="45" t="s">
        <v>37</v>
      </c>
      <c r="J8" s="67" t="s">
        <v>1155</v>
      </c>
      <c r="K8" s="34"/>
      <c r="L8" s="35" t="s">
        <v>1216</v>
      </c>
      <c r="M8" s="50" t="s">
        <v>1218</v>
      </c>
    </row>
    <row r="9" spans="1:13" ht="141" customHeight="1">
      <c r="A9" s="205">
        <v>113</v>
      </c>
      <c r="B9" s="178" t="s">
        <v>1214</v>
      </c>
      <c r="C9" s="41">
        <v>45167</v>
      </c>
      <c r="D9" s="32" t="s">
        <v>1192</v>
      </c>
      <c r="E9" s="68" t="s">
        <v>1210</v>
      </c>
      <c r="F9" s="39" t="s">
        <v>12</v>
      </c>
      <c r="G9" s="91">
        <v>9</v>
      </c>
      <c r="H9" s="74" t="s">
        <v>1240</v>
      </c>
      <c r="I9" s="33" t="s">
        <v>1211</v>
      </c>
      <c r="J9" s="67" t="s">
        <v>1103</v>
      </c>
      <c r="K9" s="34" t="s">
        <v>39</v>
      </c>
      <c r="L9" s="35" t="s">
        <v>1212</v>
      </c>
      <c r="M9" s="50" t="s">
        <v>1213</v>
      </c>
    </row>
    <row r="10" spans="1:13" ht="141" customHeight="1">
      <c r="A10" s="205">
        <v>112</v>
      </c>
      <c r="B10" s="178" t="s">
        <v>1201</v>
      </c>
      <c r="C10" s="170">
        <v>45166</v>
      </c>
      <c r="D10" s="44" t="s">
        <v>596</v>
      </c>
      <c r="E10" s="42" t="s">
        <v>1202</v>
      </c>
      <c r="F10" s="39" t="s">
        <v>12</v>
      </c>
      <c r="G10" s="91">
        <v>70</v>
      </c>
      <c r="H10" s="74" t="s">
        <v>1241</v>
      </c>
      <c r="I10" s="37" t="s">
        <v>1205</v>
      </c>
      <c r="J10" s="67" t="s">
        <v>691</v>
      </c>
      <c r="K10" s="34" t="s">
        <v>39</v>
      </c>
      <c r="L10" s="35" t="s">
        <v>1203</v>
      </c>
      <c r="M10" s="50" t="s">
        <v>1204</v>
      </c>
    </row>
    <row r="11" spans="1:13" ht="141" customHeight="1">
      <c r="A11" s="205">
        <v>111</v>
      </c>
      <c r="B11" s="178" t="s">
        <v>1194</v>
      </c>
      <c r="C11" s="41">
        <v>45166</v>
      </c>
      <c r="D11" s="32" t="s">
        <v>1195</v>
      </c>
      <c r="E11" s="42" t="s">
        <v>1196</v>
      </c>
      <c r="F11" s="39" t="s">
        <v>12</v>
      </c>
      <c r="G11" s="91">
        <v>40</v>
      </c>
      <c r="H11" s="74" t="s">
        <v>1242</v>
      </c>
      <c r="I11" s="33" t="s">
        <v>37</v>
      </c>
      <c r="J11" s="89" t="s">
        <v>1157</v>
      </c>
      <c r="K11" s="34" t="s">
        <v>39</v>
      </c>
      <c r="L11" s="35" t="s">
        <v>1197</v>
      </c>
      <c r="M11" s="50" t="s">
        <v>1198</v>
      </c>
    </row>
    <row r="12" spans="1:13" ht="141" customHeight="1">
      <c r="A12" s="205">
        <v>110</v>
      </c>
      <c r="B12" s="178" t="s">
        <v>1181</v>
      </c>
      <c r="C12" s="41">
        <v>45166</v>
      </c>
      <c r="D12" s="32" t="s">
        <v>1143</v>
      </c>
      <c r="E12" s="42" t="s">
        <v>1199</v>
      </c>
      <c r="F12" s="39" t="s">
        <v>12</v>
      </c>
      <c r="G12" s="91" t="s">
        <v>294</v>
      </c>
      <c r="H12" s="74" t="s">
        <v>1243</v>
      </c>
      <c r="I12" s="33" t="s">
        <v>37</v>
      </c>
      <c r="J12" s="89" t="s">
        <v>1157</v>
      </c>
      <c r="K12" s="34" t="s">
        <v>39</v>
      </c>
      <c r="L12" s="35" t="s">
        <v>1190</v>
      </c>
      <c r="M12" s="50" t="s">
        <v>1191</v>
      </c>
    </row>
    <row r="13" spans="1:13" ht="141" customHeight="1">
      <c r="A13" s="205">
        <v>109</v>
      </c>
      <c r="B13" s="178" t="s">
        <v>1180</v>
      </c>
      <c r="C13" s="170">
        <v>45166</v>
      </c>
      <c r="D13" s="44" t="s">
        <v>617</v>
      </c>
      <c r="E13" s="42" t="s">
        <v>1186</v>
      </c>
      <c r="F13" s="39" t="s">
        <v>12</v>
      </c>
      <c r="G13" s="91" t="s">
        <v>294</v>
      </c>
      <c r="H13" s="74" t="s">
        <v>1244</v>
      </c>
      <c r="I13" s="37" t="s">
        <v>1187</v>
      </c>
      <c r="J13" s="67" t="s">
        <v>691</v>
      </c>
      <c r="K13" s="34" t="s">
        <v>39</v>
      </c>
      <c r="L13" s="35" t="s">
        <v>1188</v>
      </c>
      <c r="M13" s="50" t="s">
        <v>1189</v>
      </c>
    </row>
    <row r="14" spans="1:13" ht="141" customHeight="1">
      <c r="A14" s="205">
        <v>108</v>
      </c>
      <c r="B14" s="178" t="s">
        <v>1179</v>
      </c>
      <c r="C14" s="41">
        <v>45166</v>
      </c>
      <c r="D14" s="32" t="s">
        <v>1192</v>
      </c>
      <c r="E14" s="68" t="s">
        <v>1182</v>
      </c>
      <c r="F14" s="39" t="s">
        <v>12</v>
      </c>
      <c r="G14" s="91" t="s">
        <v>294</v>
      </c>
      <c r="H14" s="74" t="s">
        <v>1245</v>
      </c>
      <c r="I14" s="33" t="s">
        <v>1183</v>
      </c>
      <c r="J14" s="67" t="s">
        <v>1103</v>
      </c>
      <c r="K14" s="34" t="s">
        <v>39</v>
      </c>
      <c r="L14" s="35" t="s">
        <v>1184</v>
      </c>
      <c r="M14" s="50" t="s">
        <v>1185</v>
      </c>
    </row>
    <row r="15" spans="1:13" ht="141" customHeight="1">
      <c r="A15" s="205">
        <v>107</v>
      </c>
      <c r="B15" s="178" t="s">
        <v>1151</v>
      </c>
      <c r="C15" s="170">
        <v>45164</v>
      </c>
      <c r="D15" s="44" t="s">
        <v>1152</v>
      </c>
      <c r="E15" s="42" t="s">
        <v>1154</v>
      </c>
      <c r="F15" s="39" t="s">
        <v>12</v>
      </c>
      <c r="G15" s="90">
        <v>30</v>
      </c>
      <c r="H15" s="74" t="s">
        <v>1246</v>
      </c>
      <c r="I15" s="37" t="s">
        <v>326</v>
      </c>
      <c r="J15" s="89" t="s">
        <v>1156</v>
      </c>
      <c r="K15" s="34" t="s">
        <v>39</v>
      </c>
      <c r="L15" s="35" t="s">
        <v>1153</v>
      </c>
      <c r="M15" s="50" t="s">
        <v>1178</v>
      </c>
    </row>
    <row r="16" spans="1:13" ht="141" customHeight="1">
      <c r="A16" s="205">
        <v>106</v>
      </c>
      <c r="B16" s="178" t="s">
        <v>1147</v>
      </c>
      <c r="C16" s="41">
        <v>45163</v>
      </c>
      <c r="D16" s="32" t="s">
        <v>1143</v>
      </c>
      <c r="E16" s="42" t="s">
        <v>1200</v>
      </c>
      <c r="F16" s="39" t="s">
        <v>12</v>
      </c>
      <c r="G16" s="91" t="s">
        <v>294</v>
      </c>
      <c r="H16" s="74" t="s">
        <v>1247</v>
      </c>
      <c r="I16" s="33" t="s">
        <v>37</v>
      </c>
      <c r="J16" s="89" t="s">
        <v>1157</v>
      </c>
      <c r="K16" s="34" t="s">
        <v>39</v>
      </c>
      <c r="L16" s="35" t="s">
        <v>1144</v>
      </c>
      <c r="M16" s="50" t="s">
        <v>1145</v>
      </c>
    </row>
    <row r="17" spans="1:13" ht="141" customHeight="1">
      <c r="A17" s="205">
        <v>105</v>
      </c>
      <c r="B17" s="178" t="s">
        <v>1146</v>
      </c>
      <c r="C17" s="41">
        <v>45163</v>
      </c>
      <c r="D17" s="32" t="s">
        <v>1176</v>
      </c>
      <c r="E17" s="68" t="s">
        <v>1177</v>
      </c>
      <c r="F17" s="39" t="s">
        <v>12</v>
      </c>
      <c r="G17" s="91">
        <v>1</v>
      </c>
      <c r="H17" s="74" t="s">
        <v>1248</v>
      </c>
      <c r="I17" s="33" t="s">
        <v>326</v>
      </c>
      <c r="J17" s="43" t="s">
        <v>1148</v>
      </c>
      <c r="K17" s="34" t="s">
        <v>39</v>
      </c>
      <c r="L17" s="35" t="s">
        <v>1141</v>
      </c>
      <c r="M17" s="50" t="s">
        <v>1142</v>
      </c>
    </row>
    <row r="18" spans="1:13" ht="141" customHeight="1">
      <c r="A18" s="205">
        <v>104</v>
      </c>
      <c r="B18" s="202" t="s">
        <v>1139</v>
      </c>
      <c r="C18" s="41">
        <v>45163</v>
      </c>
      <c r="D18" s="32" t="s">
        <v>1136</v>
      </c>
      <c r="E18" s="42" t="s">
        <v>1140</v>
      </c>
      <c r="F18" s="39" t="s">
        <v>12</v>
      </c>
      <c r="G18" s="91">
        <v>20</v>
      </c>
      <c r="H18" s="74" t="s">
        <v>1249</v>
      </c>
      <c r="I18" s="37" t="s">
        <v>1149</v>
      </c>
      <c r="J18" s="43" t="s">
        <v>1113</v>
      </c>
      <c r="K18" s="34" t="s">
        <v>39</v>
      </c>
      <c r="L18" s="35" t="s">
        <v>1137</v>
      </c>
      <c r="M18" s="50" t="s">
        <v>1138</v>
      </c>
    </row>
    <row r="19" spans="1:13" ht="141" customHeight="1">
      <c r="A19" s="205">
        <v>103</v>
      </c>
      <c r="B19" s="178" t="s">
        <v>1134</v>
      </c>
      <c r="C19" s="41">
        <v>45163</v>
      </c>
      <c r="D19" s="32" t="s">
        <v>901</v>
      </c>
      <c r="E19" s="42" t="s">
        <v>1135</v>
      </c>
      <c r="F19" s="39" t="s">
        <v>12</v>
      </c>
      <c r="G19" s="91">
        <v>12</v>
      </c>
      <c r="H19" s="74" t="s">
        <v>1250</v>
      </c>
      <c r="I19" s="33" t="s">
        <v>909</v>
      </c>
      <c r="J19" s="67" t="s">
        <v>1103</v>
      </c>
      <c r="K19" s="34" t="s">
        <v>39</v>
      </c>
      <c r="L19" s="35" t="s">
        <v>1130</v>
      </c>
      <c r="M19" s="50" t="s">
        <v>1131</v>
      </c>
    </row>
    <row r="20" spans="1:13" ht="141" customHeight="1">
      <c r="A20" s="205">
        <v>102</v>
      </c>
      <c r="B20" s="178" t="s">
        <v>1133</v>
      </c>
      <c r="C20" s="41">
        <v>45163</v>
      </c>
      <c r="D20" s="32" t="s">
        <v>901</v>
      </c>
      <c r="E20" s="42" t="s">
        <v>1127</v>
      </c>
      <c r="F20" s="39" t="s">
        <v>12</v>
      </c>
      <c r="G20" s="91">
        <v>22</v>
      </c>
      <c r="H20" s="74" t="s">
        <v>1250</v>
      </c>
      <c r="I20" s="33" t="s">
        <v>909</v>
      </c>
      <c r="J20" s="67" t="s">
        <v>1103</v>
      </c>
      <c r="K20" s="34" t="s">
        <v>39</v>
      </c>
      <c r="L20" s="35" t="s">
        <v>1128</v>
      </c>
      <c r="M20" s="50" t="s">
        <v>1129</v>
      </c>
    </row>
    <row r="21" spans="1:13" ht="141" customHeight="1">
      <c r="A21" s="205">
        <v>101</v>
      </c>
      <c r="B21" s="178" t="s">
        <v>1119</v>
      </c>
      <c r="C21" s="41">
        <v>45161</v>
      </c>
      <c r="D21" s="32" t="s">
        <v>1193</v>
      </c>
      <c r="E21" s="42" t="s">
        <v>1120</v>
      </c>
      <c r="F21" s="39" t="s">
        <v>12</v>
      </c>
      <c r="G21" s="91">
        <v>30</v>
      </c>
      <c r="H21" s="74" t="s">
        <v>1251</v>
      </c>
      <c r="I21" s="33" t="s">
        <v>602</v>
      </c>
      <c r="J21" s="43" t="s">
        <v>374</v>
      </c>
      <c r="K21" s="34" t="s">
        <v>39</v>
      </c>
      <c r="L21" s="35" t="s">
        <v>1121</v>
      </c>
      <c r="M21" s="50" t="s">
        <v>1122</v>
      </c>
    </row>
    <row r="22" spans="1:13" ht="141" customHeight="1">
      <c r="A22" s="205">
        <v>100</v>
      </c>
      <c r="B22" s="178" t="s">
        <v>1115</v>
      </c>
      <c r="C22" s="41">
        <v>45161</v>
      </c>
      <c r="D22" s="32" t="s">
        <v>1206</v>
      </c>
      <c r="E22" s="42" t="s">
        <v>1116</v>
      </c>
      <c r="F22" s="39" t="s">
        <v>12</v>
      </c>
      <c r="G22" s="91">
        <v>7</v>
      </c>
      <c r="H22" s="74" t="s">
        <v>1252</v>
      </c>
      <c r="I22" s="33" t="s">
        <v>31</v>
      </c>
      <c r="J22" s="43" t="s">
        <v>374</v>
      </c>
      <c r="K22" s="34" t="s">
        <v>39</v>
      </c>
      <c r="L22" s="35" t="s">
        <v>1117</v>
      </c>
      <c r="M22" s="50" t="s">
        <v>1118</v>
      </c>
    </row>
    <row r="23" spans="1:13" ht="141" customHeight="1">
      <c r="A23" s="205">
        <v>99</v>
      </c>
      <c r="B23" s="202" t="s">
        <v>1098</v>
      </c>
      <c r="C23" s="41">
        <v>45160</v>
      </c>
      <c r="D23" s="32" t="s">
        <v>777</v>
      </c>
      <c r="E23" s="42" t="s">
        <v>1099</v>
      </c>
      <c r="F23" s="39" t="s">
        <v>12</v>
      </c>
      <c r="G23" s="91">
        <v>33</v>
      </c>
      <c r="H23" s="74" t="s">
        <v>1253</v>
      </c>
      <c r="I23" s="33" t="s">
        <v>1090</v>
      </c>
      <c r="J23" s="89" t="s">
        <v>1104</v>
      </c>
      <c r="K23" s="34" t="s">
        <v>39</v>
      </c>
      <c r="L23" s="35" t="s">
        <v>1053</v>
      </c>
      <c r="M23" s="50" t="s">
        <v>1100</v>
      </c>
    </row>
    <row r="24" spans="1:13" ht="143.25" customHeight="1">
      <c r="A24" s="205">
        <v>98</v>
      </c>
      <c r="B24" s="178" t="s">
        <v>1109</v>
      </c>
      <c r="C24" s="41">
        <v>45159</v>
      </c>
      <c r="D24" s="32" t="s">
        <v>695</v>
      </c>
      <c r="E24" s="42" t="s">
        <v>1110</v>
      </c>
      <c r="F24" s="39" t="s">
        <v>12</v>
      </c>
      <c r="G24" s="91" t="s">
        <v>294</v>
      </c>
      <c r="H24" s="74" t="s">
        <v>1254</v>
      </c>
      <c r="I24" s="37" t="s">
        <v>1150</v>
      </c>
      <c r="J24" s="69" t="s">
        <v>1158</v>
      </c>
      <c r="K24" s="34" t="s">
        <v>39</v>
      </c>
      <c r="L24" s="35" t="s">
        <v>1107</v>
      </c>
      <c r="M24" s="50" t="s">
        <v>1108</v>
      </c>
    </row>
    <row r="25" spans="1:13" ht="141" customHeight="1">
      <c r="A25" s="205">
        <v>97</v>
      </c>
      <c r="B25" s="178" t="s">
        <v>1081</v>
      </c>
      <c r="C25" s="41">
        <v>45159</v>
      </c>
      <c r="D25" s="44" t="s">
        <v>381</v>
      </c>
      <c r="E25" s="42" t="s">
        <v>1091</v>
      </c>
      <c r="F25" s="39" t="s">
        <v>12</v>
      </c>
      <c r="G25" s="91">
        <v>12</v>
      </c>
      <c r="H25" s="74" t="s">
        <v>1255</v>
      </c>
      <c r="I25" s="33" t="s">
        <v>129</v>
      </c>
      <c r="J25" s="89" t="s">
        <v>1159</v>
      </c>
      <c r="K25" s="34" t="s">
        <v>39</v>
      </c>
      <c r="L25" s="35" t="s">
        <v>1082</v>
      </c>
      <c r="M25" s="50" t="s">
        <v>1083</v>
      </c>
    </row>
    <row r="26" spans="1:13" ht="123" customHeight="1">
      <c r="A26" s="205">
        <v>96</v>
      </c>
      <c r="B26" s="178" t="s">
        <v>1080</v>
      </c>
      <c r="C26" s="41">
        <v>45159</v>
      </c>
      <c r="D26" s="32" t="s">
        <v>595</v>
      </c>
      <c r="E26" s="42" t="s">
        <v>1077</v>
      </c>
      <c r="F26" s="39" t="s">
        <v>12</v>
      </c>
      <c r="G26" s="91" t="s">
        <v>294</v>
      </c>
      <c r="H26" s="74" t="s">
        <v>1256</v>
      </c>
      <c r="I26" s="33" t="s">
        <v>594</v>
      </c>
      <c r="J26" s="69" t="s">
        <v>1158</v>
      </c>
      <c r="K26" s="34" t="s">
        <v>39</v>
      </c>
      <c r="L26" s="35" t="s">
        <v>1078</v>
      </c>
      <c r="M26" s="50" t="s">
        <v>1079</v>
      </c>
    </row>
    <row r="27" spans="1:13" ht="107.25" customHeight="1">
      <c r="A27" s="205">
        <v>95</v>
      </c>
      <c r="B27" s="178" t="s">
        <v>1070</v>
      </c>
      <c r="C27" s="41">
        <v>45157</v>
      </c>
      <c r="D27" s="32" t="s">
        <v>1071</v>
      </c>
      <c r="E27" s="42" t="s">
        <v>1072</v>
      </c>
      <c r="F27" s="39" t="s">
        <v>12</v>
      </c>
      <c r="G27" s="91">
        <v>220</v>
      </c>
      <c r="H27" s="74" t="s">
        <v>1257</v>
      </c>
      <c r="I27" s="33" t="s">
        <v>1073</v>
      </c>
      <c r="J27" s="67" t="s">
        <v>194</v>
      </c>
      <c r="K27" s="34" t="s">
        <v>39</v>
      </c>
      <c r="L27" s="35" t="s">
        <v>1074</v>
      </c>
      <c r="M27" s="50" t="s">
        <v>1075</v>
      </c>
    </row>
    <row r="28" spans="1:13" ht="140.25">
      <c r="A28" s="205">
        <v>94</v>
      </c>
      <c r="B28" s="178" t="s">
        <v>1062</v>
      </c>
      <c r="C28" s="41">
        <v>45157</v>
      </c>
      <c r="D28" s="32" t="s">
        <v>1063</v>
      </c>
      <c r="E28" s="42" t="s">
        <v>1064</v>
      </c>
      <c r="F28" s="39" t="s">
        <v>12</v>
      </c>
      <c r="G28" s="91" t="s">
        <v>294</v>
      </c>
      <c r="H28" s="74" t="s">
        <v>1258</v>
      </c>
      <c r="I28" s="33" t="s">
        <v>1076</v>
      </c>
      <c r="J28" s="69" t="s">
        <v>1160</v>
      </c>
      <c r="K28" s="34" t="s">
        <v>39</v>
      </c>
      <c r="L28" s="35" t="s">
        <v>1065</v>
      </c>
      <c r="M28" s="50" t="s">
        <v>1066</v>
      </c>
    </row>
    <row r="29" spans="1:13" ht="146.25" customHeight="1">
      <c r="A29" s="205">
        <v>93</v>
      </c>
      <c r="B29" s="202" t="s">
        <v>1054</v>
      </c>
      <c r="C29" s="170">
        <v>45155</v>
      </c>
      <c r="D29" s="44" t="s">
        <v>1055</v>
      </c>
      <c r="E29" s="42" t="s">
        <v>1056</v>
      </c>
      <c r="F29" s="39" t="s">
        <v>12</v>
      </c>
      <c r="G29" s="90">
        <v>5</v>
      </c>
      <c r="H29" s="74" t="s">
        <v>1259</v>
      </c>
      <c r="I29" s="37" t="s">
        <v>1057</v>
      </c>
      <c r="J29" s="89" t="s">
        <v>1114</v>
      </c>
      <c r="K29" s="34" t="s">
        <v>39</v>
      </c>
      <c r="L29" s="35" t="s">
        <v>1058</v>
      </c>
      <c r="M29" s="50" t="s">
        <v>1059</v>
      </c>
    </row>
    <row r="30" spans="1:13" ht="133.5" customHeight="1">
      <c r="A30" s="205">
        <v>92</v>
      </c>
      <c r="B30" s="201" t="s">
        <v>1048</v>
      </c>
      <c r="C30" s="41">
        <v>45155</v>
      </c>
      <c r="D30" s="32" t="s">
        <v>596</v>
      </c>
      <c r="E30" s="42" t="s">
        <v>1050</v>
      </c>
      <c r="F30" s="39" t="s">
        <v>12</v>
      </c>
      <c r="G30" s="91">
        <v>20</v>
      </c>
      <c r="H30" s="74" t="s">
        <v>1260</v>
      </c>
      <c r="I30" s="37" t="s">
        <v>690</v>
      </c>
      <c r="J30" s="67" t="s">
        <v>691</v>
      </c>
      <c r="K30" s="34" t="s">
        <v>39</v>
      </c>
      <c r="L30" s="35" t="s">
        <v>1051</v>
      </c>
      <c r="M30" s="35" t="s">
        <v>1052</v>
      </c>
    </row>
    <row r="31" spans="1:13" ht="138" customHeight="1">
      <c r="A31" s="205">
        <v>91</v>
      </c>
      <c r="B31" s="202" t="s">
        <v>1041</v>
      </c>
      <c r="C31" s="41">
        <v>45155</v>
      </c>
      <c r="D31" s="32" t="s">
        <v>883</v>
      </c>
      <c r="E31" s="42" t="s">
        <v>1042</v>
      </c>
      <c r="F31" s="39" t="s">
        <v>12</v>
      </c>
      <c r="G31" s="90">
        <v>100</v>
      </c>
      <c r="H31" s="74" t="s">
        <v>1261</v>
      </c>
      <c r="I31" s="37" t="s">
        <v>1043</v>
      </c>
      <c r="J31" s="67" t="s">
        <v>691</v>
      </c>
      <c r="K31" s="34" t="s">
        <v>39</v>
      </c>
      <c r="L31" s="35" t="s">
        <v>1044</v>
      </c>
      <c r="M31" s="50" t="s">
        <v>1045</v>
      </c>
    </row>
    <row r="32" spans="1:13" ht="147" customHeight="1">
      <c r="A32" s="205">
        <v>90</v>
      </c>
      <c r="B32" s="201" t="s">
        <v>871</v>
      </c>
      <c r="C32" s="41">
        <v>45154</v>
      </c>
      <c r="D32" s="32" t="s">
        <v>872</v>
      </c>
      <c r="E32" s="68" t="s">
        <v>873</v>
      </c>
      <c r="F32" s="39" t="s">
        <v>12</v>
      </c>
      <c r="G32" s="119">
        <v>34</v>
      </c>
      <c r="H32" s="73" t="s">
        <v>1262</v>
      </c>
      <c r="I32" s="33" t="s">
        <v>129</v>
      </c>
      <c r="J32" s="43" t="s">
        <v>1161</v>
      </c>
      <c r="K32" s="34" t="s">
        <v>39</v>
      </c>
      <c r="L32" s="35" t="s">
        <v>874</v>
      </c>
      <c r="M32" s="50" t="s">
        <v>875</v>
      </c>
    </row>
    <row r="33" spans="1:13" ht="135.75" customHeight="1">
      <c r="A33" s="205">
        <v>89</v>
      </c>
      <c r="B33" s="201" t="s">
        <v>865</v>
      </c>
      <c r="C33" s="41">
        <v>45154</v>
      </c>
      <c r="D33" s="32" t="s">
        <v>866</v>
      </c>
      <c r="E33" s="68" t="s">
        <v>867</v>
      </c>
      <c r="F33" s="39" t="s">
        <v>12</v>
      </c>
      <c r="G33" s="119">
        <v>90</v>
      </c>
      <c r="H33" s="73" t="s">
        <v>1345</v>
      </c>
      <c r="I33" s="33" t="s">
        <v>129</v>
      </c>
      <c r="J33" s="43" t="s">
        <v>1161</v>
      </c>
      <c r="K33" s="34" t="s">
        <v>39</v>
      </c>
      <c r="L33" s="35" t="s">
        <v>868</v>
      </c>
      <c r="M33" s="50" t="s">
        <v>869</v>
      </c>
    </row>
    <row r="34" spans="1:13" ht="137.25" customHeight="1">
      <c r="A34" s="205">
        <v>88</v>
      </c>
      <c r="B34" s="202" t="s">
        <v>1084</v>
      </c>
      <c r="C34" s="41">
        <v>45153</v>
      </c>
      <c r="D34" s="32" t="s">
        <v>1085</v>
      </c>
      <c r="E34" s="68" t="s">
        <v>1086</v>
      </c>
      <c r="F34" s="39" t="s">
        <v>12</v>
      </c>
      <c r="G34" s="91" t="s">
        <v>294</v>
      </c>
      <c r="H34" s="74" t="s">
        <v>1344</v>
      </c>
      <c r="I34" s="33" t="s">
        <v>326</v>
      </c>
      <c r="J34" s="43" t="s">
        <v>565</v>
      </c>
      <c r="K34" s="34" t="s">
        <v>39</v>
      </c>
      <c r="L34" s="35" t="s">
        <v>1087</v>
      </c>
      <c r="M34" s="50" t="s">
        <v>1088</v>
      </c>
    </row>
    <row r="35" spans="1:13" ht="114.75">
      <c r="A35" s="205">
        <v>87</v>
      </c>
      <c r="B35" s="202" t="s">
        <v>852</v>
      </c>
      <c r="C35" s="41">
        <v>45153</v>
      </c>
      <c r="D35" s="32" t="s">
        <v>863</v>
      </c>
      <c r="E35" s="42" t="s">
        <v>853</v>
      </c>
      <c r="F35" s="39" t="s">
        <v>12</v>
      </c>
      <c r="G35" s="91">
        <v>12</v>
      </c>
      <c r="H35" s="74" t="s">
        <v>1343</v>
      </c>
      <c r="I35" s="33" t="s">
        <v>564</v>
      </c>
      <c r="J35" s="89" t="s">
        <v>1162</v>
      </c>
      <c r="K35" s="34" t="s">
        <v>39</v>
      </c>
      <c r="L35" s="35" t="s">
        <v>854</v>
      </c>
      <c r="M35" s="50" t="s">
        <v>855</v>
      </c>
    </row>
    <row r="36" spans="1:13" ht="129" customHeight="1">
      <c r="A36" s="205">
        <v>86</v>
      </c>
      <c r="B36" s="202" t="s">
        <v>882</v>
      </c>
      <c r="C36" s="170">
        <v>45153</v>
      </c>
      <c r="D36" s="44" t="s">
        <v>883</v>
      </c>
      <c r="E36" s="42" t="s">
        <v>888</v>
      </c>
      <c r="F36" s="39" t="s">
        <v>12</v>
      </c>
      <c r="G36" s="91">
        <v>100</v>
      </c>
      <c r="H36" s="74" t="s">
        <v>1342</v>
      </c>
      <c r="I36" s="37" t="s">
        <v>1106</v>
      </c>
      <c r="J36" s="67" t="s">
        <v>691</v>
      </c>
      <c r="K36" s="34" t="s">
        <v>39</v>
      </c>
      <c r="L36" s="35" t="s">
        <v>885</v>
      </c>
      <c r="M36" s="50" t="s">
        <v>886</v>
      </c>
    </row>
    <row r="37" spans="1:13" ht="174" customHeight="1">
      <c r="A37" s="205">
        <v>85</v>
      </c>
      <c r="B37" s="202" t="s">
        <v>844</v>
      </c>
      <c r="C37" s="41">
        <v>45153</v>
      </c>
      <c r="D37" s="32" t="s">
        <v>845</v>
      </c>
      <c r="E37" s="42" t="s">
        <v>846</v>
      </c>
      <c r="F37" s="39" t="s">
        <v>12</v>
      </c>
      <c r="G37" s="91">
        <v>18</v>
      </c>
      <c r="H37" s="74" t="s">
        <v>1341</v>
      </c>
      <c r="I37" s="33" t="s">
        <v>807</v>
      </c>
      <c r="J37" s="89" t="s">
        <v>451</v>
      </c>
      <c r="K37" s="34" t="s">
        <v>39</v>
      </c>
      <c r="L37" s="35" t="s">
        <v>847</v>
      </c>
      <c r="M37" s="50" t="s">
        <v>848</v>
      </c>
    </row>
    <row r="38" spans="1:13" ht="129" customHeight="1">
      <c r="A38" s="205">
        <v>84</v>
      </c>
      <c r="B38" s="202" t="s">
        <v>839</v>
      </c>
      <c r="C38" s="41">
        <v>45153</v>
      </c>
      <c r="D38" s="32" t="s">
        <v>46</v>
      </c>
      <c r="E38" s="42" t="s">
        <v>840</v>
      </c>
      <c r="F38" s="39" t="s">
        <v>12</v>
      </c>
      <c r="G38" s="91">
        <v>20</v>
      </c>
      <c r="H38" s="74" t="s">
        <v>1340</v>
      </c>
      <c r="I38" s="33" t="s">
        <v>841</v>
      </c>
      <c r="J38" s="67" t="s">
        <v>194</v>
      </c>
      <c r="K38" s="34" t="s">
        <v>39</v>
      </c>
      <c r="L38" s="35" t="s">
        <v>842</v>
      </c>
      <c r="M38" s="50" t="s">
        <v>843</v>
      </c>
    </row>
    <row r="39" spans="1:13" ht="129" customHeight="1">
      <c r="A39" s="205">
        <v>83</v>
      </c>
      <c r="B39" s="202" t="s">
        <v>827</v>
      </c>
      <c r="C39" s="170">
        <v>45152</v>
      </c>
      <c r="D39" s="44" t="s">
        <v>826</v>
      </c>
      <c r="E39" s="42" t="s">
        <v>870</v>
      </c>
      <c r="F39" s="39" t="s">
        <v>12</v>
      </c>
      <c r="G39" s="91">
        <v>28</v>
      </c>
      <c r="H39" s="74" t="s">
        <v>1339</v>
      </c>
      <c r="I39" s="37"/>
      <c r="J39" s="43" t="s">
        <v>1163</v>
      </c>
      <c r="K39" s="34" t="s">
        <v>39</v>
      </c>
      <c r="L39" s="35" t="s">
        <v>828</v>
      </c>
      <c r="M39" s="50" t="s">
        <v>829</v>
      </c>
    </row>
    <row r="40" spans="1:13" ht="129" customHeight="1">
      <c r="A40" s="205">
        <v>82</v>
      </c>
      <c r="B40" s="202" t="s">
        <v>822</v>
      </c>
      <c r="C40" s="170">
        <v>45152</v>
      </c>
      <c r="D40" s="44" t="s">
        <v>821</v>
      </c>
      <c r="E40" s="42" t="s">
        <v>825</v>
      </c>
      <c r="F40" s="39" t="s">
        <v>12</v>
      </c>
      <c r="G40" s="90" t="s">
        <v>294</v>
      </c>
      <c r="H40" s="74" t="s">
        <v>1338</v>
      </c>
      <c r="I40" s="37" t="s">
        <v>326</v>
      </c>
      <c r="J40" s="89" t="s">
        <v>1156</v>
      </c>
      <c r="K40" s="34"/>
      <c r="L40" s="35" t="s">
        <v>824</v>
      </c>
      <c r="M40" s="50" t="s">
        <v>823</v>
      </c>
    </row>
    <row r="41" spans="1:13" ht="129" customHeight="1">
      <c r="A41" s="205">
        <v>81</v>
      </c>
      <c r="B41" s="201" t="s">
        <v>815</v>
      </c>
      <c r="C41" s="41">
        <v>45152</v>
      </c>
      <c r="D41" s="188" t="s">
        <v>814</v>
      </c>
      <c r="E41" s="212" t="s">
        <v>816</v>
      </c>
      <c r="F41" s="39" t="s">
        <v>12</v>
      </c>
      <c r="G41" s="189">
        <v>50</v>
      </c>
      <c r="H41" s="188" t="s">
        <v>1337</v>
      </c>
      <c r="I41" s="33" t="s">
        <v>678</v>
      </c>
      <c r="J41" s="188" t="s">
        <v>1164</v>
      </c>
      <c r="K41" s="34" t="s">
        <v>39</v>
      </c>
      <c r="L41" s="35" t="s">
        <v>818</v>
      </c>
      <c r="M41" s="50" t="s">
        <v>819</v>
      </c>
    </row>
    <row r="42" spans="1:13" ht="129" customHeight="1">
      <c r="A42" s="205">
        <v>80</v>
      </c>
      <c r="B42" s="202" t="s">
        <v>803</v>
      </c>
      <c r="C42" s="41">
        <v>45148</v>
      </c>
      <c r="D42" s="32" t="s">
        <v>812</v>
      </c>
      <c r="E42" s="42" t="s">
        <v>806</v>
      </c>
      <c r="F42" s="39" t="s">
        <v>12</v>
      </c>
      <c r="G42" s="91" t="s">
        <v>294</v>
      </c>
      <c r="H42" s="74" t="s">
        <v>1336</v>
      </c>
      <c r="I42" s="37" t="s">
        <v>807</v>
      </c>
      <c r="J42" s="69" t="s">
        <v>1158</v>
      </c>
      <c r="K42" s="34" t="s">
        <v>39</v>
      </c>
      <c r="L42" s="35" t="s">
        <v>804</v>
      </c>
      <c r="M42" s="50" t="s">
        <v>805</v>
      </c>
    </row>
    <row r="43" spans="1:13" ht="129" customHeight="1">
      <c r="A43" s="205">
        <v>79</v>
      </c>
      <c r="B43" s="201" t="s">
        <v>764</v>
      </c>
      <c r="C43" s="41">
        <v>45147</v>
      </c>
      <c r="D43" s="32" t="s">
        <v>765</v>
      </c>
      <c r="E43" s="68" t="s">
        <v>766</v>
      </c>
      <c r="F43" s="39" t="s">
        <v>12</v>
      </c>
      <c r="G43" s="91">
        <v>40</v>
      </c>
      <c r="H43" s="74" t="s">
        <v>1335</v>
      </c>
      <c r="I43" s="37" t="s">
        <v>37</v>
      </c>
      <c r="J43" s="89" t="s">
        <v>1156</v>
      </c>
      <c r="K43" s="34" t="s">
        <v>39</v>
      </c>
      <c r="L43" s="35" t="s">
        <v>768</v>
      </c>
      <c r="M43" s="50" t="s">
        <v>770</v>
      </c>
    </row>
    <row r="44" spans="1:13" ht="168" customHeight="1">
      <c r="A44" s="205">
        <v>78</v>
      </c>
      <c r="B44" s="201" t="s">
        <v>763</v>
      </c>
      <c r="C44" s="41">
        <v>45147</v>
      </c>
      <c r="D44" s="32" t="s">
        <v>765</v>
      </c>
      <c r="E44" s="68" t="s">
        <v>767</v>
      </c>
      <c r="F44" s="39" t="s">
        <v>12</v>
      </c>
      <c r="G44" s="91">
        <v>86</v>
      </c>
      <c r="H44" s="74" t="s">
        <v>1334</v>
      </c>
      <c r="I44" s="37" t="s">
        <v>37</v>
      </c>
      <c r="J44" s="89" t="s">
        <v>1156</v>
      </c>
      <c r="K44" s="34" t="s">
        <v>39</v>
      </c>
      <c r="L44" s="35" t="s">
        <v>768</v>
      </c>
      <c r="M44" s="50" t="s">
        <v>769</v>
      </c>
    </row>
    <row r="45" spans="1:13" ht="129" customHeight="1">
      <c r="A45" s="205">
        <v>77</v>
      </c>
      <c r="B45" s="201" t="s">
        <v>733</v>
      </c>
      <c r="C45" s="41">
        <v>45146</v>
      </c>
      <c r="D45" s="32" t="s">
        <v>441</v>
      </c>
      <c r="E45" s="42" t="s">
        <v>745</v>
      </c>
      <c r="F45" s="39" t="s">
        <v>12</v>
      </c>
      <c r="G45" s="90">
        <v>100</v>
      </c>
      <c r="H45" s="74" t="s">
        <v>1261</v>
      </c>
      <c r="I45" s="37" t="s">
        <v>785</v>
      </c>
      <c r="J45" s="67" t="s">
        <v>691</v>
      </c>
      <c r="K45" s="34" t="s">
        <v>39</v>
      </c>
      <c r="L45" s="35" t="s">
        <v>734</v>
      </c>
      <c r="M45" s="35" t="s">
        <v>735</v>
      </c>
    </row>
    <row r="46" spans="1:13" ht="129" customHeight="1">
      <c r="A46" s="205">
        <v>76</v>
      </c>
      <c r="B46" s="201" t="s">
        <v>746</v>
      </c>
      <c r="C46" s="41">
        <v>45145</v>
      </c>
      <c r="D46" s="32" t="s">
        <v>747</v>
      </c>
      <c r="E46" s="42" t="s">
        <v>748</v>
      </c>
      <c r="F46" s="39" t="s">
        <v>12</v>
      </c>
      <c r="G46" s="90" t="s">
        <v>294</v>
      </c>
      <c r="H46" s="74" t="s">
        <v>1333</v>
      </c>
      <c r="I46" s="33" t="s">
        <v>326</v>
      </c>
      <c r="J46" s="67" t="s">
        <v>1165</v>
      </c>
      <c r="K46" s="34" t="s">
        <v>39</v>
      </c>
      <c r="L46" s="35" t="s">
        <v>749</v>
      </c>
      <c r="M46" s="50" t="s">
        <v>750</v>
      </c>
    </row>
    <row r="47" spans="1:13" ht="129" customHeight="1">
      <c r="A47" s="205">
        <v>75</v>
      </c>
      <c r="B47" s="201" t="s">
        <v>721</v>
      </c>
      <c r="C47" s="41">
        <v>45144</v>
      </c>
      <c r="D47" s="32" t="s">
        <v>695</v>
      </c>
      <c r="E47" s="42" t="s">
        <v>787</v>
      </c>
      <c r="F47" s="39" t="s">
        <v>12</v>
      </c>
      <c r="G47" s="91" t="s">
        <v>294</v>
      </c>
      <c r="H47" s="74" t="s">
        <v>1332</v>
      </c>
      <c r="I47" s="37" t="s">
        <v>722</v>
      </c>
      <c r="J47" s="69" t="s">
        <v>1158</v>
      </c>
      <c r="K47" s="34" t="s">
        <v>39</v>
      </c>
      <c r="L47" s="35" t="s">
        <v>723</v>
      </c>
      <c r="M47" s="50" t="s">
        <v>724</v>
      </c>
    </row>
    <row r="48" spans="1:13" ht="129" customHeight="1">
      <c r="A48" s="205">
        <v>74</v>
      </c>
      <c r="B48" s="201" t="s">
        <v>689</v>
      </c>
      <c r="C48" s="41">
        <v>45141</v>
      </c>
      <c r="D48" s="32" t="s">
        <v>596</v>
      </c>
      <c r="E48" s="42" t="s">
        <v>694</v>
      </c>
      <c r="F48" s="39" t="s">
        <v>12</v>
      </c>
      <c r="G48" s="90">
        <v>13</v>
      </c>
      <c r="H48" s="74" t="s">
        <v>1331</v>
      </c>
      <c r="I48" s="37" t="s">
        <v>690</v>
      </c>
      <c r="J48" s="67" t="s">
        <v>691</v>
      </c>
      <c r="K48" s="34" t="s">
        <v>39</v>
      </c>
      <c r="L48" s="35" t="s">
        <v>692</v>
      </c>
      <c r="M48" s="35" t="s">
        <v>693</v>
      </c>
    </row>
    <row r="49" spans="1:13" ht="138" customHeight="1">
      <c r="A49" s="205">
        <v>73</v>
      </c>
      <c r="B49" s="201" t="s">
        <v>664</v>
      </c>
      <c r="C49" s="41">
        <v>45138</v>
      </c>
      <c r="D49" s="32" t="s">
        <v>663</v>
      </c>
      <c r="E49" s="42" t="s">
        <v>668</v>
      </c>
      <c r="F49" s="39" t="s">
        <v>12</v>
      </c>
      <c r="G49" s="90" t="s">
        <v>294</v>
      </c>
      <c r="H49" s="74" t="s">
        <v>1330</v>
      </c>
      <c r="I49" s="37" t="s">
        <v>37</v>
      </c>
      <c r="J49" s="67" t="s">
        <v>1165</v>
      </c>
      <c r="K49" s="34" t="s">
        <v>39</v>
      </c>
      <c r="L49" s="35" t="s">
        <v>665</v>
      </c>
      <c r="M49" s="50" t="s">
        <v>666</v>
      </c>
    </row>
    <row r="50" spans="1:13" ht="129" customHeight="1">
      <c r="A50" s="205">
        <v>72</v>
      </c>
      <c r="B50" s="201" t="s">
        <v>654</v>
      </c>
      <c r="C50" s="41">
        <v>45138</v>
      </c>
      <c r="D50" s="32" t="s">
        <v>655</v>
      </c>
      <c r="E50" s="42" t="s">
        <v>862</v>
      </c>
      <c r="F50" s="39" t="s">
        <v>12</v>
      </c>
      <c r="G50" s="91" t="s">
        <v>294</v>
      </c>
      <c r="H50" s="74" t="s">
        <v>1329</v>
      </c>
      <c r="I50" s="37" t="s">
        <v>564</v>
      </c>
      <c r="J50" s="67" t="s">
        <v>1167</v>
      </c>
      <c r="K50" s="34" t="s">
        <v>39</v>
      </c>
      <c r="L50" s="35" t="s">
        <v>656</v>
      </c>
      <c r="M50" s="50" t="s">
        <v>657</v>
      </c>
    </row>
    <row r="51" spans="1:13" ht="129" customHeight="1">
      <c r="A51" s="205">
        <v>71</v>
      </c>
      <c r="B51" s="201" t="s">
        <v>649</v>
      </c>
      <c r="C51" s="41">
        <v>45138</v>
      </c>
      <c r="D51" s="32" t="s">
        <v>650</v>
      </c>
      <c r="E51" s="42" t="s">
        <v>651</v>
      </c>
      <c r="F51" s="39" t="s">
        <v>12</v>
      </c>
      <c r="G51" s="91" t="s">
        <v>294</v>
      </c>
      <c r="H51" s="74" t="s">
        <v>1328</v>
      </c>
      <c r="I51" s="37" t="s">
        <v>37</v>
      </c>
      <c r="J51" s="67" t="s">
        <v>1165</v>
      </c>
      <c r="K51" s="34" t="s">
        <v>39</v>
      </c>
      <c r="L51" s="35" t="s">
        <v>652</v>
      </c>
      <c r="M51" s="50" t="s">
        <v>653</v>
      </c>
    </row>
    <row r="52" spans="1:13" ht="129" customHeight="1">
      <c r="A52" s="205">
        <v>70</v>
      </c>
      <c r="B52" s="201" t="s">
        <v>626</v>
      </c>
      <c r="C52" s="150">
        <v>45133</v>
      </c>
      <c r="D52" s="32" t="s">
        <v>627</v>
      </c>
      <c r="E52" s="68" t="s">
        <v>628</v>
      </c>
      <c r="F52" s="39" t="s">
        <v>12</v>
      </c>
      <c r="G52" s="91">
        <v>300</v>
      </c>
      <c r="H52" s="74" t="s">
        <v>1327</v>
      </c>
      <c r="I52" s="37" t="s">
        <v>37</v>
      </c>
      <c r="J52" s="67" t="s">
        <v>1168</v>
      </c>
      <c r="K52" s="34" t="s">
        <v>39</v>
      </c>
      <c r="L52" s="35" t="s">
        <v>629</v>
      </c>
      <c r="M52" s="50" t="s">
        <v>630</v>
      </c>
    </row>
    <row r="53" spans="1:13" ht="129" customHeight="1">
      <c r="A53" s="205">
        <v>69</v>
      </c>
      <c r="B53" s="201" t="s">
        <v>622</v>
      </c>
      <c r="C53" s="150">
        <v>45133</v>
      </c>
      <c r="D53" s="32" t="s">
        <v>375</v>
      </c>
      <c r="E53" s="68" t="s">
        <v>623</v>
      </c>
      <c r="F53" s="39" t="s">
        <v>12</v>
      </c>
      <c r="G53" s="91" t="s">
        <v>294</v>
      </c>
      <c r="H53" s="74" t="s">
        <v>1326</v>
      </c>
      <c r="I53" s="37" t="s">
        <v>37</v>
      </c>
      <c r="J53" s="67" t="s">
        <v>1168</v>
      </c>
      <c r="K53" s="34" t="s">
        <v>39</v>
      </c>
      <c r="L53" s="35" t="s">
        <v>624</v>
      </c>
      <c r="M53" s="50" t="s">
        <v>625</v>
      </c>
    </row>
    <row r="54" spans="1:13" ht="171" customHeight="1">
      <c r="A54" s="205">
        <v>68</v>
      </c>
      <c r="B54" s="202" t="s">
        <v>618</v>
      </c>
      <c r="C54" s="41">
        <v>45132</v>
      </c>
      <c r="D54" s="32" t="s">
        <v>619</v>
      </c>
      <c r="E54" s="68" t="s">
        <v>620</v>
      </c>
      <c r="F54" s="39" t="s">
        <v>12</v>
      </c>
      <c r="G54" s="91" t="s">
        <v>294</v>
      </c>
      <c r="H54" s="73" t="s">
        <v>1325</v>
      </c>
      <c r="I54" s="33" t="s">
        <v>489</v>
      </c>
      <c r="J54" s="43" t="s">
        <v>565</v>
      </c>
      <c r="K54" s="34" t="s">
        <v>39</v>
      </c>
      <c r="L54" s="35" t="s">
        <v>621</v>
      </c>
      <c r="M54" s="50" t="s">
        <v>474</v>
      </c>
    </row>
    <row r="55" spans="1:13" ht="129" customHeight="1">
      <c r="A55" s="205">
        <v>67</v>
      </c>
      <c r="B55" s="202" t="s">
        <v>608</v>
      </c>
      <c r="C55" s="41">
        <v>45132</v>
      </c>
      <c r="D55" s="32" t="s">
        <v>1192</v>
      </c>
      <c r="E55" s="68" t="s">
        <v>1094</v>
      </c>
      <c r="F55" s="39" t="s">
        <v>12</v>
      </c>
      <c r="G55" s="91" t="s">
        <v>294</v>
      </c>
      <c r="H55" s="73" t="s">
        <v>1324</v>
      </c>
      <c r="I55" s="33" t="s">
        <v>71</v>
      </c>
      <c r="J55" s="89" t="s">
        <v>1159</v>
      </c>
      <c r="K55" s="34" t="s">
        <v>39</v>
      </c>
      <c r="L55" s="35" t="s">
        <v>611</v>
      </c>
      <c r="M55" s="50" t="s">
        <v>612</v>
      </c>
    </row>
    <row r="56" spans="1:13" ht="129" customHeight="1">
      <c r="A56" s="205">
        <v>66</v>
      </c>
      <c r="B56" s="202" t="s">
        <v>603</v>
      </c>
      <c r="C56" s="41">
        <v>45131</v>
      </c>
      <c r="D56" s="32" t="s">
        <v>604</v>
      </c>
      <c r="E56" s="68" t="s">
        <v>605</v>
      </c>
      <c r="F56" s="39" t="s">
        <v>12</v>
      </c>
      <c r="G56" s="91" t="s">
        <v>294</v>
      </c>
      <c r="H56" s="73" t="s">
        <v>1323</v>
      </c>
      <c r="I56" s="33" t="s">
        <v>31</v>
      </c>
      <c r="J56" s="89" t="s">
        <v>1169</v>
      </c>
      <c r="K56" s="34" t="s">
        <v>39</v>
      </c>
      <c r="L56" s="35" t="s">
        <v>606</v>
      </c>
      <c r="M56" s="50" t="s">
        <v>607</v>
      </c>
    </row>
    <row r="57" spans="1:13" ht="129" customHeight="1">
      <c r="A57" s="205">
        <v>65</v>
      </c>
      <c r="B57" s="201" t="s">
        <v>667</v>
      </c>
      <c r="C57" s="41">
        <v>45128</v>
      </c>
      <c r="D57" s="32" t="s">
        <v>674</v>
      </c>
      <c r="E57" s="42" t="s">
        <v>672</v>
      </c>
      <c r="F57" s="39" t="s">
        <v>12</v>
      </c>
      <c r="G57" s="91">
        <v>20</v>
      </c>
      <c r="H57" s="74" t="s">
        <v>1322</v>
      </c>
      <c r="I57" s="33" t="s">
        <v>671</v>
      </c>
      <c r="J57" s="67" t="s">
        <v>1170</v>
      </c>
      <c r="K57" s="34" t="s">
        <v>39</v>
      </c>
      <c r="L57" s="35" t="s">
        <v>669</v>
      </c>
      <c r="M57" s="50" t="s">
        <v>670</v>
      </c>
    </row>
    <row r="58" spans="1:13" ht="114.75" customHeight="1">
      <c r="A58" s="205">
        <v>64</v>
      </c>
      <c r="B58" s="201" t="s">
        <v>572</v>
      </c>
      <c r="C58" s="41">
        <v>45125</v>
      </c>
      <c r="D58" s="44" t="s">
        <v>381</v>
      </c>
      <c r="E58" s="42" t="s">
        <v>571</v>
      </c>
      <c r="F58" s="39" t="s">
        <v>12</v>
      </c>
      <c r="G58" s="91">
        <v>21</v>
      </c>
      <c r="H58" s="74" t="s">
        <v>1321</v>
      </c>
      <c r="I58" s="33" t="s">
        <v>129</v>
      </c>
      <c r="J58" s="89" t="s">
        <v>1159</v>
      </c>
      <c r="K58" s="34" t="s">
        <v>39</v>
      </c>
      <c r="L58" s="35" t="s">
        <v>568</v>
      </c>
      <c r="M58" s="50" t="s">
        <v>570</v>
      </c>
    </row>
    <row r="59" spans="1:13" ht="114" customHeight="1">
      <c r="A59" s="205">
        <v>63</v>
      </c>
      <c r="B59" s="201" t="s">
        <v>567</v>
      </c>
      <c r="C59" s="41">
        <v>45125</v>
      </c>
      <c r="D59" s="44" t="s">
        <v>381</v>
      </c>
      <c r="E59" s="42" t="s">
        <v>566</v>
      </c>
      <c r="F59" s="39" t="s">
        <v>12</v>
      </c>
      <c r="G59" s="91">
        <v>21</v>
      </c>
      <c r="H59" s="157" t="s">
        <v>1320</v>
      </c>
      <c r="I59" s="33" t="s">
        <v>129</v>
      </c>
      <c r="J59" s="89" t="s">
        <v>1159</v>
      </c>
      <c r="K59" s="34" t="s">
        <v>39</v>
      </c>
      <c r="L59" s="35" t="s">
        <v>569</v>
      </c>
      <c r="M59" s="50" t="s">
        <v>570</v>
      </c>
    </row>
    <row r="60" spans="1:13" ht="168" customHeight="1">
      <c r="A60" s="205">
        <v>62</v>
      </c>
      <c r="B60" s="201" t="s">
        <v>551</v>
      </c>
      <c r="C60" s="153">
        <v>45124</v>
      </c>
      <c r="D60" s="32" t="s">
        <v>548</v>
      </c>
      <c r="E60" s="68" t="s">
        <v>563</v>
      </c>
      <c r="F60" s="39" t="s">
        <v>12</v>
      </c>
      <c r="G60" s="91">
        <v>16</v>
      </c>
      <c r="H60" s="73" t="s">
        <v>1319</v>
      </c>
      <c r="I60" s="33" t="s">
        <v>564</v>
      </c>
      <c r="J60" s="43" t="s">
        <v>1166</v>
      </c>
      <c r="K60" s="70" t="s">
        <v>39</v>
      </c>
      <c r="L60" s="35" t="s">
        <v>549</v>
      </c>
      <c r="M60" s="50" t="s">
        <v>550</v>
      </c>
    </row>
    <row r="61" spans="1:13" ht="129" customHeight="1">
      <c r="A61" s="205">
        <v>61</v>
      </c>
      <c r="B61" s="201" t="s">
        <v>544</v>
      </c>
      <c r="C61" s="153">
        <v>45124</v>
      </c>
      <c r="D61" s="32" t="s">
        <v>350</v>
      </c>
      <c r="E61" s="68" t="s">
        <v>545</v>
      </c>
      <c r="F61" s="39" t="s">
        <v>12</v>
      </c>
      <c r="G61" s="91">
        <v>23</v>
      </c>
      <c r="H61" s="73" t="s">
        <v>1318</v>
      </c>
      <c r="I61" s="33" t="s">
        <v>129</v>
      </c>
      <c r="J61" s="67" t="s">
        <v>1156</v>
      </c>
      <c r="K61" s="70" t="s">
        <v>39</v>
      </c>
      <c r="L61" s="35" t="s">
        <v>546</v>
      </c>
      <c r="M61" s="50" t="s">
        <v>547</v>
      </c>
    </row>
    <row r="62" spans="1:13" ht="123" customHeight="1">
      <c r="A62" s="205">
        <v>60</v>
      </c>
      <c r="B62" s="201" t="s">
        <v>555</v>
      </c>
      <c r="C62" s="153">
        <v>45124</v>
      </c>
      <c r="D62" s="44" t="s">
        <v>552</v>
      </c>
      <c r="E62" s="42" t="s">
        <v>795</v>
      </c>
      <c r="F62" s="39" t="s">
        <v>12</v>
      </c>
      <c r="G62" s="90">
        <v>10</v>
      </c>
      <c r="H62" s="74" t="s">
        <v>1317</v>
      </c>
      <c r="I62" s="37" t="s">
        <v>1097</v>
      </c>
      <c r="J62" s="67" t="s">
        <v>1155</v>
      </c>
      <c r="K62" s="70" t="s">
        <v>39</v>
      </c>
      <c r="L62" s="35" t="s">
        <v>553</v>
      </c>
      <c r="M62" s="50" t="s">
        <v>554</v>
      </c>
    </row>
    <row r="63" spans="1:13" ht="129" customHeight="1">
      <c r="A63" s="205">
        <v>59</v>
      </c>
      <c r="B63" s="201" t="s">
        <v>461</v>
      </c>
      <c r="C63" s="41">
        <v>45111</v>
      </c>
      <c r="D63" s="32" t="s">
        <v>462</v>
      </c>
      <c r="E63" s="42" t="s">
        <v>463</v>
      </c>
      <c r="F63" s="39" t="s">
        <v>12</v>
      </c>
      <c r="G63" s="91">
        <v>45</v>
      </c>
      <c r="H63" s="73" t="s">
        <v>1316</v>
      </c>
      <c r="I63" s="33" t="s">
        <v>467</v>
      </c>
      <c r="J63" s="89" t="s">
        <v>466</v>
      </c>
      <c r="K63" s="34" t="s">
        <v>39</v>
      </c>
      <c r="L63" s="72" t="s">
        <v>464</v>
      </c>
      <c r="M63" s="50" t="s">
        <v>465</v>
      </c>
    </row>
    <row r="64" spans="1:13" ht="129" customHeight="1">
      <c r="A64" s="205">
        <v>58</v>
      </c>
      <c r="B64" s="201" t="s">
        <v>436</v>
      </c>
      <c r="C64" s="41">
        <v>45104</v>
      </c>
      <c r="D64" s="32" t="s">
        <v>441</v>
      </c>
      <c r="E64" s="42" t="s">
        <v>437</v>
      </c>
      <c r="F64" s="39" t="s">
        <v>12</v>
      </c>
      <c r="G64" s="91">
        <v>100</v>
      </c>
      <c r="H64" s="73" t="s">
        <v>1315</v>
      </c>
      <c r="I64" s="33" t="s">
        <v>442</v>
      </c>
      <c r="J64" s="67" t="s">
        <v>440</v>
      </c>
      <c r="K64" s="34" t="s">
        <v>39</v>
      </c>
      <c r="L64" s="132" t="s">
        <v>438</v>
      </c>
      <c r="M64" s="133" t="s">
        <v>439</v>
      </c>
    </row>
    <row r="65" spans="1:13" ht="129" customHeight="1">
      <c r="A65" s="205">
        <v>57</v>
      </c>
      <c r="B65" s="201" t="s">
        <v>431</v>
      </c>
      <c r="C65" s="41">
        <v>45101</v>
      </c>
      <c r="D65" s="44" t="s">
        <v>370</v>
      </c>
      <c r="E65" s="42" t="s">
        <v>1095</v>
      </c>
      <c r="F65" s="39" t="s">
        <v>12</v>
      </c>
      <c r="G65" s="90">
        <v>60</v>
      </c>
      <c r="H65" s="73" t="s">
        <v>1314</v>
      </c>
      <c r="I65" s="33" t="s">
        <v>1096</v>
      </c>
      <c r="J65" s="67" t="s">
        <v>1105</v>
      </c>
      <c r="K65" s="34" t="s">
        <v>39</v>
      </c>
      <c r="L65" s="35" t="s">
        <v>433</v>
      </c>
      <c r="M65" s="50" t="s">
        <v>434</v>
      </c>
    </row>
    <row r="66" spans="1:13" ht="129" customHeight="1">
      <c r="A66" s="205">
        <v>56</v>
      </c>
      <c r="B66" s="201" t="s">
        <v>418</v>
      </c>
      <c r="C66" s="41">
        <v>45096</v>
      </c>
      <c r="D66" s="71" t="s">
        <v>419</v>
      </c>
      <c r="E66" s="208" t="s">
        <v>856</v>
      </c>
      <c r="F66" s="39" t="s">
        <v>12</v>
      </c>
      <c r="G66" s="90">
        <v>50</v>
      </c>
      <c r="H66" s="73" t="s">
        <v>1313</v>
      </c>
      <c r="I66" s="86" t="s">
        <v>31</v>
      </c>
      <c r="J66" s="89" t="s">
        <v>451</v>
      </c>
      <c r="K66" s="34" t="s">
        <v>39</v>
      </c>
      <c r="L66" s="35" t="s">
        <v>420</v>
      </c>
      <c r="M66" s="50" t="s">
        <v>421</v>
      </c>
    </row>
    <row r="67" spans="1:13" ht="129" customHeight="1">
      <c r="A67" s="205">
        <v>55</v>
      </c>
      <c r="B67" s="201" t="s">
        <v>452</v>
      </c>
      <c r="C67" s="41">
        <v>45090</v>
      </c>
      <c r="D67" s="135" t="s">
        <v>453</v>
      </c>
      <c r="E67" s="68" t="s">
        <v>471</v>
      </c>
      <c r="F67" s="39" t="s">
        <v>12</v>
      </c>
      <c r="G67" s="91">
        <v>120</v>
      </c>
      <c r="H67" s="74" t="s">
        <v>1312</v>
      </c>
      <c r="I67" s="37" t="s">
        <v>472</v>
      </c>
      <c r="J67" s="43" t="s">
        <v>454</v>
      </c>
      <c r="K67" s="34" t="s">
        <v>39</v>
      </c>
      <c r="L67" s="35" t="s">
        <v>455</v>
      </c>
      <c r="M67" s="50" t="s">
        <v>456</v>
      </c>
    </row>
    <row r="68" spans="1:13" ht="129" customHeight="1">
      <c r="A68" s="205">
        <v>54</v>
      </c>
      <c r="B68" s="201" t="s">
        <v>387</v>
      </c>
      <c r="C68" s="41">
        <v>45086</v>
      </c>
      <c r="D68" s="44" t="s">
        <v>262</v>
      </c>
      <c r="E68" s="42" t="s">
        <v>390</v>
      </c>
      <c r="F68" s="39" t="s">
        <v>12</v>
      </c>
      <c r="G68" s="90"/>
      <c r="H68" s="73" t="s">
        <v>1311</v>
      </c>
      <c r="I68" s="33" t="s">
        <v>383</v>
      </c>
      <c r="J68" s="67" t="s">
        <v>1102</v>
      </c>
      <c r="K68" s="122"/>
      <c r="L68" s="35" t="s">
        <v>384</v>
      </c>
      <c r="M68" s="50" t="s">
        <v>385</v>
      </c>
    </row>
    <row r="69" spans="1:13" ht="129" customHeight="1">
      <c r="A69" s="205">
        <v>53</v>
      </c>
      <c r="B69" s="201" t="s">
        <v>386</v>
      </c>
      <c r="C69" s="41">
        <v>45086</v>
      </c>
      <c r="D69" s="44" t="s">
        <v>381</v>
      </c>
      <c r="E69" s="42" t="s">
        <v>382</v>
      </c>
      <c r="F69" s="39" t="s">
        <v>12</v>
      </c>
      <c r="G69" s="90"/>
      <c r="H69" s="73" t="s">
        <v>1310</v>
      </c>
      <c r="I69" s="33"/>
      <c r="J69" s="67" t="s">
        <v>1102</v>
      </c>
      <c r="K69" s="122"/>
      <c r="L69" s="35" t="s">
        <v>388</v>
      </c>
      <c r="M69" s="50" t="s">
        <v>389</v>
      </c>
    </row>
    <row r="70" spans="1:13" ht="129" customHeight="1">
      <c r="A70" s="205">
        <v>52</v>
      </c>
      <c r="B70" s="202" t="s">
        <v>364</v>
      </c>
      <c r="C70" s="151">
        <v>45072</v>
      </c>
      <c r="D70" s="32" t="s">
        <v>262</v>
      </c>
      <c r="E70" s="68" t="s">
        <v>591</v>
      </c>
      <c r="F70" s="39" t="s">
        <v>12</v>
      </c>
      <c r="G70" s="91">
        <v>35</v>
      </c>
      <c r="H70" s="74" t="s">
        <v>1309</v>
      </c>
      <c r="I70" s="33" t="s">
        <v>1092</v>
      </c>
      <c r="J70" s="67" t="s">
        <v>1171</v>
      </c>
      <c r="K70" s="34" t="s">
        <v>39</v>
      </c>
      <c r="L70" s="35" t="s">
        <v>365</v>
      </c>
      <c r="M70" s="50" t="s">
        <v>366</v>
      </c>
    </row>
    <row r="71" spans="1:13" ht="129" customHeight="1">
      <c r="A71" s="205">
        <v>51</v>
      </c>
      <c r="B71" s="178" t="s">
        <v>1089</v>
      </c>
      <c r="C71" s="41">
        <v>45071</v>
      </c>
      <c r="D71" s="32" t="s">
        <v>350</v>
      </c>
      <c r="E71" s="68" t="s">
        <v>490</v>
      </c>
      <c r="F71" s="39" t="s">
        <v>12</v>
      </c>
      <c r="G71" s="90">
        <v>46</v>
      </c>
      <c r="H71" s="73" t="s">
        <v>1308</v>
      </c>
      <c r="I71" s="33" t="s">
        <v>129</v>
      </c>
      <c r="J71" s="89" t="s">
        <v>1156</v>
      </c>
      <c r="K71" s="34"/>
      <c r="L71" s="35" t="s">
        <v>351</v>
      </c>
      <c r="M71" s="50" t="s">
        <v>352</v>
      </c>
    </row>
    <row r="72" spans="1:13" ht="160.5" customHeight="1">
      <c r="A72" s="205">
        <v>50</v>
      </c>
      <c r="B72" s="202" t="s">
        <v>353</v>
      </c>
      <c r="C72" s="151">
        <v>45065</v>
      </c>
      <c r="D72" s="32" t="s">
        <v>350</v>
      </c>
      <c r="E72" s="68" t="s">
        <v>1061</v>
      </c>
      <c r="F72" s="39" t="s">
        <v>12</v>
      </c>
      <c r="G72" s="90">
        <v>46</v>
      </c>
      <c r="H72" s="73" t="s">
        <v>1307</v>
      </c>
      <c r="I72" s="33" t="s">
        <v>129</v>
      </c>
      <c r="J72" s="89" t="s">
        <v>1156</v>
      </c>
      <c r="K72" s="34" t="s">
        <v>39</v>
      </c>
      <c r="L72" s="35" t="s">
        <v>351</v>
      </c>
      <c r="M72" s="50" t="s">
        <v>352</v>
      </c>
    </row>
    <row r="73" spans="1:13" ht="143.25" customHeight="1">
      <c r="A73" s="205">
        <v>49</v>
      </c>
      <c r="B73" s="201" t="s">
        <v>449</v>
      </c>
      <c r="C73" s="41">
        <v>45063</v>
      </c>
      <c r="D73" s="44" t="s">
        <v>444</v>
      </c>
      <c r="E73" s="42" t="s">
        <v>445</v>
      </c>
      <c r="F73" s="39" t="s">
        <v>12</v>
      </c>
      <c r="G73" s="90">
        <v>50</v>
      </c>
      <c r="H73" s="73" t="s">
        <v>1306</v>
      </c>
      <c r="I73" s="33" t="s">
        <v>446</v>
      </c>
      <c r="J73" s="69" t="s">
        <v>1113</v>
      </c>
      <c r="K73" s="34" t="s">
        <v>39</v>
      </c>
      <c r="L73" s="35" t="s">
        <v>447</v>
      </c>
      <c r="M73" s="50" t="s">
        <v>448</v>
      </c>
    </row>
    <row r="74" spans="1:13" ht="147" customHeight="1">
      <c r="A74" s="205">
        <v>48</v>
      </c>
      <c r="B74" s="201" t="s">
        <v>344</v>
      </c>
      <c r="C74" s="41">
        <v>45055</v>
      </c>
      <c r="D74" s="32" t="s">
        <v>290</v>
      </c>
      <c r="E74" s="162" t="s">
        <v>687</v>
      </c>
      <c r="F74" s="39" t="s">
        <v>12</v>
      </c>
      <c r="G74" s="91">
        <v>60</v>
      </c>
      <c r="H74" s="73" t="s">
        <v>1305</v>
      </c>
      <c r="I74" s="33" t="s">
        <v>31</v>
      </c>
      <c r="J74" s="67" t="s">
        <v>1171</v>
      </c>
      <c r="K74" s="34" t="s">
        <v>39</v>
      </c>
      <c r="L74" s="35" t="s">
        <v>345</v>
      </c>
      <c r="M74" s="50" t="s">
        <v>346</v>
      </c>
    </row>
    <row r="75" spans="1:13" ht="145.5" customHeight="1">
      <c r="A75" s="205">
        <v>47</v>
      </c>
      <c r="B75" s="201" t="s">
        <v>335</v>
      </c>
      <c r="C75" s="41">
        <v>45052</v>
      </c>
      <c r="D75" s="32" t="s">
        <v>290</v>
      </c>
      <c r="E75" s="162" t="s">
        <v>1060</v>
      </c>
      <c r="F75" s="39" t="s">
        <v>12</v>
      </c>
      <c r="G75" s="90">
        <v>30</v>
      </c>
      <c r="H75" s="73" t="s">
        <v>1304</v>
      </c>
      <c r="I75" s="33" t="s">
        <v>31</v>
      </c>
      <c r="J75" s="89" t="s">
        <v>1155</v>
      </c>
      <c r="K75" s="34" t="s">
        <v>39</v>
      </c>
      <c r="L75" s="35" t="s">
        <v>706</v>
      </c>
      <c r="M75" s="50" t="s">
        <v>707</v>
      </c>
    </row>
    <row r="76" spans="1:13" ht="129" customHeight="1">
      <c r="A76" s="205">
        <v>46</v>
      </c>
      <c r="B76" s="201" t="s">
        <v>334</v>
      </c>
      <c r="C76" s="41">
        <v>45052</v>
      </c>
      <c r="D76" s="32" t="s">
        <v>290</v>
      </c>
      <c r="E76" s="162" t="s">
        <v>712</v>
      </c>
      <c r="F76" s="39" t="s">
        <v>12</v>
      </c>
      <c r="G76" s="90">
        <v>20</v>
      </c>
      <c r="H76" s="73" t="s">
        <v>1303</v>
      </c>
      <c r="I76" s="33" t="s">
        <v>31</v>
      </c>
      <c r="J76" s="89" t="s">
        <v>1155</v>
      </c>
      <c r="K76" s="34" t="s">
        <v>39</v>
      </c>
      <c r="L76" s="35" t="s">
        <v>332</v>
      </c>
      <c r="M76" s="50" t="s">
        <v>333</v>
      </c>
    </row>
    <row r="77" spans="1:13" ht="129" customHeight="1">
      <c r="A77" s="205">
        <v>45</v>
      </c>
      <c r="B77" s="201" t="s">
        <v>327</v>
      </c>
      <c r="C77" s="41">
        <v>45052</v>
      </c>
      <c r="D77" s="32" t="s">
        <v>349</v>
      </c>
      <c r="E77" s="162" t="s">
        <v>347</v>
      </c>
      <c r="F77" s="39" t="s">
        <v>12</v>
      </c>
      <c r="G77" s="91">
        <v>100</v>
      </c>
      <c r="H77" s="74" t="s">
        <v>1302</v>
      </c>
      <c r="I77" s="33" t="s">
        <v>31</v>
      </c>
      <c r="J77" s="67" t="s">
        <v>1172</v>
      </c>
      <c r="K77" s="34" t="s">
        <v>39</v>
      </c>
      <c r="L77" s="35" t="s">
        <v>329</v>
      </c>
      <c r="M77" s="50" t="s">
        <v>328</v>
      </c>
    </row>
    <row r="78" spans="1:13" ht="129" customHeight="1">
      <c r="A78" s="205">
        <v>44</v>
      </c>
      <c r="B78" s="201" t="s">
        <v>427</v>
      </c>
      <c r="C78" s="41">
        <v>45025</v>
      </c>
      <c r="D78" s="32" t="s">
        <v>424</v>
      </c>
      <c r="E78" s="68" t="s">
        <v>425</v>
      </c>
      <c r="F78" s="39" t="s">
        <v>12</v>
      </c>
      <c r="G78" s="91" t="s">
        <v>294</v>
      </c>
      <c r="H78" s="73" t="s">
        <v>1301</v>
      </c>
      <c r="I78" s="37" t="s">
        <v>200</v>
      </c>
      <c r="J78" s="67" t="s">
        <v>288</v>
      </c>
      <c r="K78" s="34"/>
      <c r="L78" s="35" t="s">
        <v>426</v>
      </c>
      <c r="M78" s="50" t="s">
        <v>340</v>
      </c>
    </row>
    <row r="79" spans="1:13" ht="129" customHeight="1">
      <c r="A79" s="205">
        <v>43</v>
      </c>
      <c r="B79" s="201" t="s">
        <v>280</v>
      </c>
      <c r="C79" s="41">
        <v>45024</v>
      </c>
      <c r="D79" s="44" t="s">
        <v>196</v>
      </c>
      <c r="E79" s="42" t="s">
        <v>285</v>
      </c>
      <c r="F79" s="39" t="s">
        <v>12</v>
      </c>
      <c r="G79" s="91">
        <v>20</v>
      </c>
      <c r="H79" s="73" t="s">
        <v>1297</v>
      </c>
      <c r="I79" s="45" t="s">
        <v>37</v>
      </c>
      <c r="J79" s="67" t="s">
        <v>1155</v>
      </c>
      <c r="K79" s="34" t="s">
        <v>39</v>
      </c>
      <c r="L79" s="35" t="s">
        <v>264</v>
      </c>
      <c r="M79" s="50" t="s">
        <v>265</v>
      </c>
    </row>
    <row r="80" spans="1:13" ht="129" customHeight="1">
      <c r="A80" s="205">
        <v>42</v>
      </c>
      <c r="B80" s="201" t="s">
        <v>296</v>
      </c>
      <c r="C80" s="41">
        <v>45024</v>
      </c>
      <c r="D80" s="32" t="s">
        <v>297</v>
      </c>
      <c r="E80" s="42" t="s">
        <v>341</v>
      </c>
      <c r="F80" s="39" t="s">
        <v>12</v>
      </c>
      <c r="G80" s="91">
        <v>30</v>
      </c>
      <c r="H80" s="73" t="s">
        <v>1300</v>
      </c>
      <c r="I80" s="37" t="s">
        <v>200</v>
      </c>
      <c r="J80" s="67" t="s">
        <v>288</v>
      </c>
      <c r="K80" s="34"/>
      <c r="L80" s="35" t="s">
        <v>298</v>
      </c>
      <c r="M80" s="50" t="s">
        <v>299</v>
      </c>
    </row>
    <row r="81" spans="1:13" ht="129" customHeight="1">
      <c r="A81" s="205">
        <v>41</v>
      </c>
      <c r="B81" s="201" t="s">
        <v>276</v>
      </c>
      <c r="C81" s="41">
        <v>45024</v>
      </c>
      <c r="D81" s="32" t="s">
        <v>277</v>
      </c>
      <c r="E81" s="42" t="s">
        <v>295</v>
      </c>
      <c r="F81" s="39" t="s">
        <v>12</v>
      </c>
      <c r="G81" s="90">
        <v>200</v>
      </c>
      <c r="H81" s="73" t="s">
        <v>1299</v>
      </c>
      <c r="I81" s="37" t="s">
        <v>200</v>
      </c>
      <c r="J81" s="67" t="s">
        <v>288</v>
      </c>
      <c r="K81" s="34"/>
      <c r="L81" s="72" t="s">
        <v>278</v>
      </c>
      <c r="M81" s="50" t="s">
        <v>279</v>
      </c>
    </row>
    <row r="82" spans="1:13" ht="129" customHeight="1">
      <c r="A82" s="205">
        <v>40</v>
      </c>
      <c r="B82" s="201" t="s">
        <v>409</v>
      </c>
      <c r="C82" s="41">
        <v>45023</v>
      </c>
      <c r="D82" s="76" t="s">
        <v>196</v>
      </c>
      <c r="E82" s="208" t="s">
        <v>406</v>
      </c>
      <c r="F82" s="39" t="s">
        <v>12</v>
      </c>
      <c r="G82" s="90">
        <v>20</v>
      </c>
      <c r="H82" s="73" t="s">
        <v>1298</v>
      </c>
      <c r="I82" s="45" t="s">
        <v>37</v>
      </c>
      <c r="J82" s="89" t="s">
        <v>1155</v>
      </c>
      <c r="K82" s="34" t="s">
        <v>39</v>
      </c>
      <c r="L82" s="35" t="s">
        <v>404</v>
      </c>
      <c r="M82" s="50" t="s">
        <v>405</v>
      </c>
    </row>
    <row r="83" spans="1:13" ht="105" customHeight="1">
      <c r="A83" s="205">
        <v>39</v>
      </c>
      <c r="B83" s="201" t="s">
        <v>284</v>
      </c>
      <c r="C83" s="41">
        <v>45023</v>
      </c>
      <c r="D83" s="44" t="s">
        <v>196</v>
      </c>
      <c r="E83" s="42" t="s">
        <v>281</v>
      </c>
      <c r="F83" s="39" t="s">
        <v>12</v>
      </c>
      <c r="G83" s="90">
        <v>20</v>
      </c>
      <c r="H83" s="73" t="s">
        <v>1297</v>
      </c>
      <c r="I83" s="45" t="s">
        <v>37</v>
      </c>
      <c r="J83" s="67" t="s">
        <v>1101</v>
      </c>
      <c r="K83" s="34" t="s">
        <v>39</v>
      </c>
      <c r="L83" s="72" t="s">
        <v>282</v>
      </c>
      <c r="M83" s="50" t="s">
        <v>283</v>
      </c>
    </row>
    <row r="84" spans="1:13" ht="129" customHeight="1">
      <c r="A84" s="205">
        <v>38</v>
      </c>
      <c r="B84" s="201" t="s">
        <v>314</v>
      </c>
      <c r="C84" s="41">
        <v>45021</v>
      </c>
      <c r="D84" s="32" t="s">
        <v>315</v>
      </c>
      <c r="E84" s="68" t="s">
        <v>319</v>
      </c>
      <c r="F84" s="39" t="s">
        <v>12</v>
      </c>
      <c r="G84" s="91">
        <v>20</v>
      </c>
      <c r="H84" s="73" t="s">
        <v>1296</v>
      </c>
      <c r="I84" s="37" t="s">
        <v>371</v>
      </c>
      <c r="J84" s="67" t="s">
        <v>288</v>
      </c>
      <c r="K84" s="34"/>
      <c r="L84" s="35" t="s">
        <v>316</v>
      </c>
      <c r="M84" s="50" t="s">
        <v>317</v>
      </c>
    </row>
    <row r="85" spans="1:13" ht="129" customHeight="1">
      <c r="A85" s="205">
        <v>37</v>
      </c>
      <c r="B85" s="201" t="s">
        <v>558</v>
      </c>
      <c r="C85" s="153">
        <v>45016</v>
      </c>
      <c r="D85" s="32" t="s">
        <v>139</v>
      </c>
      <c r="E85" s="42" t="s">
        <v>751</v>
      </c>
      <c r="F85" s="39" t="s">
        <v>12</v>
      </c>
      <c r="G85" s="91">
        <v>125</v>
      </c>
      <c r="H85" s="73" t="s">
        <v>1295</v>
      </c>
      <c r="I85" s="33" t="s">
        <v>129</v>
      </c>
      <c r="J85" s="89" t="s">
        <v>1170</v>
      </c>
      <c r="K85" s="34" t="s">
        <v>39</v>
      </c>
      <c r="L85" s="35" t="s">
        <v>556</v>
      </c>
      <c r="M85" s="50" t="s">
        <v>557</v>
      </c>
    </row>
    <row r="86" spans="1:13" ht="129" customHeight="1">
      <c r="A86" s="205">
        <v>36</v>
      </c>
      <c r="B86" s="201" t="s">
        <v>269</v>
      </c>
      <c r="C86" s="41">
        <v>45014</v>
      </c>
      <c r="D86" s="32" t="s">
        <v>270</v>
      </c>
      <c r="E86" s="68" t="s">
        <v>300</v>
      </c>
      <c r="F86" s="39" t="s">
        <v>12</v>
      </c>
      <c r="G86" s="90">
        <v>45</v>
      </c>
      <c r="H86" s="73" t="s">
        <v>1294</v>
      </c>
      <c r="I86" s="37" t="s">
        <v>200</v>
      </c>
      <c r="J86" s="89" t="s">
        <v>288</v>
      </c>
      <c r="K86" s="34" t="s">
        <v>39</v>
      </c>
      <c r="L86" s="35" t="s">
        <v>267</v>
      </c>
      <c r="M86" s="50" t="s">
        <v>268</v>
      </c>
    </row>
    <row r="87" spans="1:13" ht="129" customHeight="1">
      <c r="A87" s="205">
        <v>35</v>
      </c>
      <c r="B87" s="201" t="s">
        <v>534</v>
      </c>
      <c r="C87" s="41">
        <v>45010</v>
      </c>
      <c r="D87" s="44" t="s">
        <v>367</v>
      </c>
      <c r="E87" s="42" t="s">
        <v>797</v>
      </c>
      <c r="F87" s="39" t="s">
        <v>12</v>
      </c>
      <c r="G87" s="91">
        <v>25</v>
      </c>
      <c r="H87" s="73" t="s">
        <v>1293</v>
      </c>
      <c r="I87" s="37"/>
      <c r="J87" s="69" t="s">
        <v>1173</v>
      </c>
      <c r="K87" s="34" t="s">
        <v>39</v>
      </c>
      <c r="L87" s="35" t="s">
        <v>532</v>
      </c>
      <c r="M87" s="50" t="s">
        <v>573</v>
      </c>
    </row>
    <row r="88" spans="1:13" ht="129" customHeight="1">
      <c r="A88" s="205">
        <v>34</v>
      </c>
      <c r="B88" s="201" t="s">
        <v>361</v>
      </c>
      <c r="C88" s="41">
        <v>45010</v>
      </c>
      <c r="D88" s="44" t="s">
        <v>354</v>
      </c>
      <c r="E88" s="42" t="s">
        <v>362</v>
      </c>
      <c r="F88" s="39" t="s">
        <v>12</v>
      </c>
      <c r="G88" s="91">
        <v>160</v>
      </c>
      <c r="H88" s="73" t="s">
        <v>1292</v>
      </c>
      <c r="I88" s="37" t="s">
        <v>326</v>
      </c>
      <c r="J88" s="89" t="s">
        <v>1171</v>
      </c>
      <c r="K88" s="34" t="s">
        <v>39</v>
      </c>
      <c r="L88" s="35" t="s">
        <v>359</v>
      </c>
      <c r="M88" s="50" t="s">
        <v>360</v>
      </c>
    </row>
    <row r="89" spans="1:13" ht="129" customHeight="1">
      <c r="A89" s="205">
        <v>33</v>
      </c>
      <c r="B89" s="201" t="s">
        <v>521</v>
      </c>
      <c r="C89" s="41">
        <v>45010</v>
      </c>
      <c r="D89" s="44" t="s">
        <v>518</v>
      </c>
      <c r="E89" s="42" t="s">
        <v>524</v>
      </c>
      <c r="F89" s="39" t="s">
        <v>12</v>
      </c>
      <c r="G89" s="91">
        <v>65</v>
      </c>
      <c r="H89" s="73" t="s">
        <v>1291</v>
      </c>
      <c r="I89" s="37"/>
      <c r="J89" s="69" t="s">
        <v>1173</v>
      </c>
      <c r="K89" s="34" t="s">
        <v>39</v>
      </c>
      <c r="L89" s="35" t="s">
        <v>522</v>
      </c>
      <c r="M89" s="50" t="s">
        <v>523</v>
      </c>
    </row>
    <row r="90" spans="1:13" ht="129" customHeight="1">
      <c r="A90" s="205">
        <v>32</v>
      </c>
      <c r="B90" s="201" t="s">
        <v>530</v>
      </c>
      <c r="C90" s="41">
        <v>45010</v>
      </c>
      <c r="D90" s="44" t="s">
        <v>367</v>
      </c>
      <c r="E90" s="42" t="s">
        <v>889</v>
      </c>
      <c r="F90" s="39" t="s">
        <v>12</v>
      </c>
      <c r="G90" s="91">
        <v>85</v>
      </c>
      <c r="H90" s="73" t="s">
        <v>1290</v>
      </c>
      <c r="I90" s="37"/>
      <c r="J90" s="69" t="s">
        <v>1173</v>
      </c>
      <c r="K90" s="34" t="s">
        <v>39</v>
      </c>
      <c r="L90" s="35" t="s">
        <v>535</v>
      </c>
      <c r="M90" s="50" t="s">
        <v>536</v>
      </c>
    </row>
    <row r="91" spans="1:13" ht="129" customHeight="1">
      <c r="A91" s="205">
        <v>31</v>
      </c>
      <c r="B91" s="201" t="s">
        <v>508</v>
      </c>
      <c r="C91" s="41">
        <v>45010</v>
      </c>
      <c r="D91" s="44" t="s">
        <v>518</v>
      </c>
      <c r="E91" s="42" t="s">
        <v>891</v>
      </c>
      <c r="F91" s="39" t="s">
        <v>12</v>
      </c>
      <c r="G91" s="148">
        <v>796</v>
      </c>
      <c r="H91" s="73" t="s">
        <v>1289</v>
      </c>
      <c r="I91" s="149"/>
      <c r="J91" s="69" t="s">
        <v>1173</v>
      </c>
      <c r="K91" s="34" t="s">
        <v>39</v>
      </c>
      <c r="L91" s="35" t="s">
        <v>127</v>
      </c>
      <c r="M91" s="50" t="s">
        <v>517</v>
      </c>
    </row>
    <row r="92" spans="1:13" ht="113.25" customHeight="1">
      <c r="A92" s="205">
        <v>30</v>
      </c>
      <c r="B92" s="201" t="s">
        <v>520</v>
      </c>
      <c r="C92" s="41">
        <v>45010</v>
      </c>
      <c r="D92" s="44" t="s">
        <v>518</v>
      </c>
      <c r="E92" s="42" t="s">
        <v>890</v>
      </c>
      <c r="F92" s="39" t="s">
        <v>12</v>
      </c>
      <c r="G92" s="148">
        <v>340</v>
      </c>
      <c r="H92" s="73" t="s">
        <v>1288</v>
      </c>
      <c r="I92" s="149"/>
      <c r="J92" s="69" t="s">
        <v>1173</v>
      </c>
      <c r="K92" s="34" t="s">
        <v>39</v>
      </c>
      <c r="L92" s="35" t="s">
        <v>519</v>
      </c>
      <c r="M92" s="50" t="s">
        <v>494</v>
      </c>
    </row>
    <row r="93" spans="1:13" ht="129" customHeight="1">
      <c r="A93" s="205">
        <v>29</v>
      </c>
      <c r="B93" s="201" t="s">
        <v>504</v>
      </c>
      <c r="C93" s="41">
        <v>45010</v>
      </c>
      <c r="D93" s="44" t="s">
        <v>513</v>
      </c>
      <c r="E93" s="42" t="s">
        <v>526</v>
      </c>
      <c r="F93" s="39" t="s">
        <v>12</v>
      </c>
      <c r="G93" s="90">
        <v>12</v>
      </c>
      <c r="H93" s="73" t="s">
        <v>1286</v>
      </c>
      <c r="I93" s="33"/>
      <c r="J93" s="69" t="s">
        <v>1173</v>
      </c>
      <c r="K93" s="34" t="s">
        <v>39</v>
      </c>
      <c r="L93" s="35" t="s">
        <v>509</v>
      </c>
      <c r="M93" s="50" t="s">
        <v>525</v>
      </c>
    </row>
    <row r="94" spans="1:13" ht="141" customHeight="1">
      <c r="A94" s="205">
        <v>28</v>
      </c>
      <c r="B94" s="201" t="s">
        <v>302</v>
      </c>
      <c r="C94" s="41">
        <v>45010</v>
      </c>
      <c r="D94" s="32" t="s">
        <v>303</v>
      </c>
      <c r="E94" s="42" t="s">
        <v>343</v>
      </c>
      <c r="F94" s="39" t="s">
        <v>12</v>
      </c>
      <c r="G94" s="91" t="s">
        <v>294</v>
      </c>
      <c r="H94" s="73" t="s">
        <v>1287</v>
      </c>
      <c r="I94" s="37" t="s">
        <v>200</v>
      </c>
      <c r="J94" s="89" t="s">
        <v>288</v>
      </c>
      <c r="K94" s="34"/>
      <c r="L94" s="35" t="s">
        <v>304</v>
      </c>
      <c r="M94" s="50" t="s">
        <v>305</v>
      </c>
    </row>
    <row r="95" spans="1:13" ht="129" customHeight="1">
      <c r="A95" s="205">
        <v>27</v>
      </c>
      <c r="B95" s="201" t="s">
        <v>505</v>
      </c>
      <c r="C95" s="41">
        <v>45010</v>
      </c>
      <c r="D95" s="44" t="s">
        <v>513</v>
      </c>
      <c r="E95" s="42" t="s">
        <v>511</v>
      </c>
      <c r="F95" s="39" t="s">
        <v>12</v>
      </c>
      <c r="G95" s="91">
        <v>8</v>
      </c>
      <c r="H95" s="73" t="s">
        <v>1286</v>
      </c>
      <c r="I95" s="33"/>
      <c r="J95" s="69" t="s">
        <v>1173</v>
      </c>
      <c r="K95" s="34" t="s">
        <v>39</v>
      </c>
      <c r="L95" s="35" t="s">
        <v>509</v>
      </c>
      <c r="M95" s="50" t="s">
        <v>510</v>
      </c>
    </row>
    <row r="96" spans="1:13" ht="121.5" customHeight="1">
      <c r="A96" s="205">
        <v>26</v>
      </c>
      <c r="B96" s="201" t="s">
        <v>531</v>
      </c>
      <c r="C96" s="41">
        <v>45010</v>
      </c>
      <c r="D96" s="44" t="s">
        <v>367</v>
      </c>
      <c r="E96" s="42" t="s">
        <v>798</v>
      </c>
      <c r="F96" s="39" t="s">
        <v>12</v>
      </c>
      <c r="G96" s="90">
        <v>25</v>
      </c>
      <c r="H96" s="73" t="s">
        <v>1285</v>
      </c>
      <c r="I96" s="37"/>
      <c r="J96" s="69" t="s">
        <v>1173</v>
      </c>
      <c r="K96" s="34" t="s">
        <v>39</v>
      </c>
      <c r="L96" s="35" t="s">
        <v>532</v>
      </c>
      <c r="M96" s="50" t="s">
        <v>533</v>
      </c>
    </row>
    <row r="97" spans="1:13" ht="129" customHeight="1">
      <c r="A97" s="205">
        <v>25</v>
      </c>
      <c r="B97" s="201" t="s">
        <v>506</v>
      </c>
      <c r="C97" s="41">
        <v>45010</v>
      </c>
      <c r="D97" s="44" t="s">
        <v>513</v>
      </c>
      <c r="E97" s="42" t="s">
        <v>514</v>
      </c>
      <c r="F97" s="39" t="s">
        <v>12</v>
      </c>
      <c r="G97" s="148">
        <v>30</v>
      </c>
      <c r="H97" s="73" t="s">
        <v>1284</v>
      </c>
      <c r="I97" s="149"/>
      <c r="J97" s="69" t="s">
        <v>1173</v>
      </c>
      <c r="K97" s="34" t="s">
        <v>39</v>
      </c>
      <c r="L97" s="35" t="s">
        <v>509</v>
      </c>
      <c r="M97" s="50" t="s">
        <v>510</v>
      </c>
    </row>
    <row r="98" spans="1:13" ht="129" customHeight="1">
      <c r="A98" s="205">
        <v>24</v>
      </c>
      <c r="B98" s="201" t="s">
        <v>507</v>
      </c>
      <c r="C98" s="41">
        <v>45010</v>
      </c>
      <c r="D98" s="44" t="s">
        <v>518</v>
      </c>
      <c r="E98" s="42" t="s">
        <v>892</v>
      </c>
      <c r="F98" s="39" t="s">
        <v>12</v>
      </c>
      <c r="G98" s="161">
        <v>122</v>
      </c>
      <c r="H98" s="73" t="s">
        <v>1283</v>
      </c>
      <c r="I98" s="67"/>
      <c r="J98" s="43" t="s">
        <v>1173</v>
      </c>
      <c r="K98" s="34" t="s">
        <v>39</v>
      </c>
      <c r="L98" s="72" t="s">
        <v>515</v>
      </c>
      <c r="M98" s="50" t="s">
        <v>516</v>
      </c>
    </row>
    <row r="99" spans="1:13" ht="132" customHeight="1">
      <c r="A99" s="205">
        <v>23</v>
      </c>
      <c r="B99" s="201" t="s">
        <v>574</v>
      </c>
      <c r="C99" s="41">
        <v>45010</v>
      </c>
      <c r="D99" s="44" t="s">
        <v>367</v>
      </c>
      <c r="E99" s="42" t="s">
        <v>796</v>
      </c>
      <c r="F99" s="39" t="s">
        <v>12</v>
      </c>
      <c r="G99" s="90">
        <v>20</v>
      </c>
      <c r="H99" s="73" t="s">
        <v>1282</v>
      </c>
      <c r="I99" s="37"/>
      <c r="J99" s="43" t="s">
        <v>1173</v>
      </c>
      <c r="K99" s="34" t="s">
        <v>39</v>
      </c>
      <c r="L99" s="72" t="s">
        <v>532</v>
      </c>
      <c r="M99" s="50" t="s">
        <v>573</v>
      </c>
    </row>
    <row r="100" spans="1:13" ht="129" customHeight="1">
      <c r="A100" s="205">
        <v>22</v>
      </c>
      <c r="B100" s="201" t="s">
        <v>272</v>
      </c>
      <c r="C100" s="41">
        <v>45010</v>
      </c>
      <c r="D100" s="32" t="s">
        <v>273</v>
      </c>
      <c r="E100" s="42" t="s">
        <v>301</v>
      </c>
      <c r="F100" s="39" t="s">
        <v>12</v>
      </c>
      <c r="G100" s="91">
        <v>60</v>
      </c>
      <c r="H100" s="74" t="s">
        <v>1281</v>
      </c>
      <c r="I100" s="37" t="s">
        <v>200</v>
      </c>
      <c r="J100" s="67" t="s">
        <v>288</v>
      </c>
      <c r="K100" s="34"/>
      <c r="L100" s="35" t="s">
        <v>274</v>
      </c>
      <c r="M100" s="50" t="s">
        <v>275</v>
      </c>
    </row>
    <row r="101" spans="1:13" ht="129" customHeight="1">
      <c r="A101" s="205">
        <v>21</v>
      </c>
      <c r="B101" s="201" t="s">
        <v>527</v>
      </c>
      <c r="C101" s="41">
        <v>45010</v>
      </c>
      <c r="D101" s="76" t="s">
        <v>367</v>
      </c>
      <c r="E101" s="209" t="s">
        <v>1047</v>
      </c>
      <c r="F101" s="39" t="s">
        <v>12</v>
      </c>
      <c r="G101" s="90">
        <v>150</v>
      </c>
      <c r="H101" s="73" t="s">
        <v>1280</v>
      </c>
      <c r="I101" s="37"/>
      <c r="J101" s="69" t="s">
        <v>1173</v>
      </c>
      <c r="K101" s="34" t="s">
        <v>39</v>
      </c>
      <c r="L101" s="35" t="s">
        <v>528</v>
      </c>
      <c r="M101" s="50" t="s">
        <v>529</v>
      </c>
    </row>
    <row r="102" spans="1:13" ht="129" customHeight="1">
      <c r="A102" s="205">
        <v>20</v>
      </c>
      <c r="B102" s="201" t="s">
        <v>195</v>
      </c>
      <c r="C102" s="41">
        <v>45008</v>
      </c>
      <c r="D102" s="71" t="s">
        <v>196</v>
      </c>
      <c r="E102" s="209" t="s">
        <v>1046</v>
      </c>
      <c r="F102" s="39" t="s">
        <v>12</v>
      </c>
      <c r="G102" s="159" t="s">
        <v>294</v>
      </c>
      <c r="H102" s="73" t="s">
        <v>1279</v>
      </c>
      <c r="I102" s="67" t="s">
        <v>31</v>
      </c>
      <c r="J102" s="89" t="s">
        <v>1155</v>
      </c>
      <c r="K102" s="70" t="s">
        <v>39</v>
      </c>
      <c r="L102" s="36" t="s">
        <v>197</v>
      </c>
      <c r="M102" s="50" t="s">
        <v>198</v>
      </c>
    </row>
    <row r="103" spans="1:13" ht="129" customHeight="1">
      <c r="A103" s="205">
        <v>19</v>
      </c>
      <c r="B103" s="201" t="s">
        <v>773</v>
      </c>
      <c r="C103" s="41">
        <v>45005</v>
      </c>
      <c r="D103" s="32" t="s">
        <v>809</v>
      </c>
      <c r="E103" s="68" t="s">
        <v>774</v>
      </c>
      <c r="F103" s="39" t="s">
        <v>12</v>
      </c>
      <c r="G103" s="90">
        <v>16</v>
      </c>
      <c r="H103" s="73" t="s">
        <v>1278</v>
      </c>
      <c r="I103" s="33" t="s">
        <v>31</v>
      </c>
      <c r="J103" s="89" t="s">
        <v>1156</v>
      </c>
      <c r="K103" s="34" t="s">
        <v>39</v>
      </c>
      <c r="L103" s="35" t="s">
        <v>338</v>
      </c>
      <c r="M103" s="50" t="s">
        <v>339</v>
      </c>
    </row>
    <row r="104" spans="1:13" ht="129" customHeight="1">
      <c r="A104" s="205">
        <v>18</v>
      </c>
      <c r="B104" s="201" t="s">
        <v>492</v>
      </c>
      <c r="C104" s="41">
        <v>45005</v>
      </c>
      <c r="D104" s="188" t="s">
        <v>495</v>
      </c>
      <c r="E104" s="212" t="s">
        <v>1069</v>
      </c>
      <c r="F104" s="39" t="s">
        <v>12</v>
      </c>
      <c r="G104" s="190">
        <v>5</v>
      </c>
      <c r="H104" s="188" t="s">
        <v>1277</v>
      </c>
      <c r="I104" s="33" t="s">
        <v>808</v>
      </c>
      <c r="J104" s="188" t="s">
        <v>1174</v>
      </c>
      <c r="K104" s="34" t="s">
        <v>39</v>
      </c>
      <c r="L104" s="35" t="s">
        <v>493</v>
      </c>
      <c r="M104" s="50" t="s">
        <v>494</v>
      </c>
    </row>
    <row r="105" spans="1:13" ht="129" customHeight="1">
      <c r="A105" s="205">
        <v>17</v>
      </c>
      <c r="B105" s="201" t="s">
        <v>408</v>
      </c>
      <c r="C105" s="41">
        <v>45002</v>
      </c>
      <c r="D105" s="32" t="s">
        <v>139</v>
      </c>
      <c r="E105" s="42" t="s">
        <v>407</v>
      </c>
      <c r="F105" s="39" t="s">
        <v>12</v>
      </c>
      <c r="G105" s="91">
        <v>125</v>
      </c>
      <c r="H105" s="73" t="s">
        <v>1276</v>
      </c>
      <c r="I105" s="33" t="s">
        <v>129</v>
      </c>
      <c r="J105" s="67" t="s">
        <v>1170</v>
      </c>
      <c r="K105" s="34"/>
      <c r="L105" s="35" t="s">
        <v>142</v>
      </c>
      <c r="M105" s="50" t="s">
        <v>143</v>
      </c>
    </row>
    <row r="106" spans="1:13" ht="129" customHeight="1">
      <c r="A106" s="205">
        <v>16</v>
      </c>
      <c r="B106" s="201" t="s">
        <v>138</v>
      </c>
      <c r="C106" s="41">
        <v>45001</v>
      </c>
      <c r="D106" s="32" t="s">
        <v>134</v>
      </c>
      <c r="E106" s="42" t="s">
        <v>286</v>
      </c>
      <c r="F106" s="39" t="s">
        <v>12</v>
      </c>
      <c r="G106" s="91">
        <v>125</v>
      </c>
      <c r="H106" s="74" t="s">
        <v>1275</v>
      </c>
      <c r="I106" s="33" t="s">
        <v>129</v>
      </c>
      <c r="J106" s="67" t="s">
        <v>1170</v>
      </c>
      <c r="K106" s="34" t="s">
        <v>39</v>
      </c>
      <c r="L106" s="35" t="s">
        <v>140</v>
      </c>
      <c r="M106" s="50" t="s">
        <v>141</v>
      </c>
    </row>
    <row r="107" spans="1:13" ht="129" customHeight="1">
      <c r="A107" s="205">
        <v>15</v>
      </c>
      <c r="B107" s="201" t="s">
        <v>133</v>
      </c>
      <c r="C107" s="41">
        <v>45000</v>
      </c>
      <c r="D107" s="32" t="s">
        <v>134</v>
      </c>
      <c r="E107" s="42" t="s">
        <v>181</v>
      </c>
      <c r="F107" s="39" t="s">
        <v>12</v>
      </c>
      <c r="G107" s="91" t="s">
        <v>294</v>
      </c>
      <c r="H107" s="74" t="s">
        <v>1274</v>
      </c>
      <c r="I107" s="33" t="s">
        <v>443</v>
      </c>
      <c r="J107" s="67" t="s">
        <v>1170</v>
      </c>
      <c r="K107" s="34" t="s">
        <v>39</v>
      </c>
      <c r="L107" s="35" t="s">
        <v>135</v>
      </c>
      <c r="M107" s="50" t="s">
        <v>136</v>
      </c>
    </row>
    <row r="108" spans="1:13" ht="129" customHeight="1">
      <c r="A108" s="205">
        <v>14</v>
      </c>
      <c r="B108" s="201" t="s">
        <v>306</v>
      </c>
      <c r="C108" s="41">
        <v>44999</v>
      </c>
      <c r="D108" s="32" t="s">
        <v>303</v>
      </c>
      <c r="E108" s="42" t="s">
        <v>318</v>
      </c>
      <c r="F108" s="39" t="s">
        <v>12</v>
      </c>
      <c r="G108" s="91">
        <v>30</v>
      </c>
      <c r="H108" s="74" t="s">
        <v>1273</v>
      </c>
      <c r="I108" s="37" t="s">
        <v>200</v>
      </c>
      <c r="J108" s="67" t="s">
        <v>288</v>
      </c>
      <c r="K108" s="34"/>
      <c r="L108" s="35" t="s">
        <v>307</v>
      </c>
      <c r="M108" s="50" t="s">
        <v>308</v>
      </c>
    </row>
    <row r="109" spans="1:13" ht="129" customHeight="1">
      <c r="A109" s="205">
        <v>13</v>
      </c>
      <c r="B109" s="201" t="s">
        <v>312</v>
      </c>
      <c r="C109" s="41">
        <v>44995</v>
      </c>
      <c r="D109" s="32" t="s">
        <v>297</v>
      </c>
      <c r="E109" s="42" t="s">
        <v>348</v>
      </c>
      <c r="F109" s="39" t="s">
        <v>12</v>
      </c>
      <c r="G109" s="91">
        <v>100</v>
      </c>
      <c r="H109" s="74" t="s">
        <v>1272</v>
      </c>
      <c r="I109" s="37" t="s">
        <v>200</v>
      </c>
      <c r="J109" s="67" t="s">
        <v>288</v>
      </c>
      <c r="K109" s="34"/>
      <c r="L109" s="35" t="s">
        <v>309</v>
      </c>
      <c r="M109" s="50" t="s">
        <v>310</v>
      </c>
    </row>
    <row r="110" spans="1:13" ht="129" customHeight="1">
      <c r="A110" s="205">
        <v>12</v>
      </c>
      <c r="B110" s="201" t="s">
        <v>292</v>
      </c>
      <c r="C110" s="41">
        <v>44963</v>
      </c>
      <c r="D110" s="44" t="s">
        <v>41</v>
      </c>
      <c r="E110" s="42" t="s">
        <v>1068</v>
      </c>
      <c r="F110" s="39" t="s">
        <v>12</v>
      </c>
      <c r="G110" s="91">
        <v>81</v>
      </c>
      <c r="H110" s="74" t="s">
        <v>1271</v>
      </c>
      <c r="I110" s="37" t="s">
        <v>110</v>
      </c>
      <c r="J110" s="67" t="s">
        <v>194</v>
      </c>
      <c r="K110" s="34" t="s">
        <v>39</v>
      </c>
      <c r="L110" s="35">
        <v>-9.1059999999999999</v>
      </c>
      <c r="M110" s="50">
        <v>-75.745000000000005</v>
      </c>
    </row>
    <row r="111" spans="1:13" ht="129" customHeight="1">
      <c r="A111" s="205">
        <v>11</v>
      </c>
      <c r="B111" s="201" t="s">
        <v>293</v>
      </c>
      <c r="C111" s="41">
        <v>44963</v>
      </c>
      <c r="D111" s="44" t="s">
        <v>46</v>
      </c>
      <c r="E111" s="42" t="s">
        <v>1067</v>
      </c>
      <c r="F111" s="39" t="s">
        <v>12</v>
      </c>
      <c r="G111" s="91">
        <v>141</v>
      </c>
      <c r="H111" s="74" t="s">
        <v>1270</v>
      </c>
      <c r="I111" s="37" t="s">
        <v>110</v>
      </c>
      <c r="J111" s="67" t="s">
        <v>194</v>
      </c>
      <c r="K111" s="34" t="s">
        <v>39</v>
      </c>
      <c r="L111" s="35">
        <v>-8.827</v>
      </c>
      <c r="M111" s="50">
        <v>-75.227999999999994</v>
      </c>
    </row>
    <row r="112" spans="1:13" ht="129" customHeight="1">
      <c r="A112" s="205">
        <v>10</v>
      </c>
      <c r="B112" s="201" t="s">
        <v>115</v>
      </c>
      <c r="C112" s="41">
        <v>44928</v>
      </c>
      <c r="D112" s="38" t="s">
        <v>116</v>
      </c>
      <c r="E112" s="68" t="s">
        <v>117</v>
      </c>
      <c r="F112" s="39" t="s">
        <v>12</v>
      </c>
      <c r="G112" s="91">
        <v>130</v>
      </c>
      <c r="H112" s="47" t="s">
        <v>1269</v>
      </c>
      <c r="I112" s="45" t="s">
        <v>38</v>
      </c>
      <c r="J112" s="67" t="s">
        <v>287</v>
      </c>
      <c r="K112" s="34" t="s">
        <v>39</v>
      </c>
      <c r="L112" s="35" t="s">
        <v>118</v>
      </c>
      <c r="M112" s="50" t="s">
        <v>119</v>
      </c>
    </row>
    <row r="113" spans="1:13" s="146" customFormat="1" ht="129" customHeight="1">
      <c r="A113" s="205">
        <v>9</v>
      </c>
      <c r="B113" s="201" t="s">
        <v>40</v>
      </c>
      <c r="C113" s="41">
        <v>44832</v>
      </c>
      <c r="D113" s="44" t="s">
        <v>41</v>
      </c>
      <c r="E113" s="42" t="s">
        <v>42</v>
      </c>
      <c r="F113" s="39" t="s">
        <v>12</v>
      </c>
      <c r="G113" s="91">
        <v>170</v>
      </c>
      <c r="H113" s="74" t="s">
        <v>1268</v>
      </c>
      <c r="I113" s="37" t="s">
        <v>37</v>
      </c>
      <c r="J113" s="67" t="s">
        <v>1175</v>
      </c>
      <c r="K113" s="34" t="s">
        <v>39</v>
      </c>
      <c r="L113" s="35" t="s">
        <v>43</v>
      </c>
      <c r="M113" s="50" t="s">
        <v>44</v>
      </c>
    </row>
    <row r="114" spans="1:13" s="146" customFormat="1" ht="129" customHeight="1">
      <c r="A114" s="205">
        <v>8</v>
      </c>
      <c r="B114" s="201" t="s">
        <v>392</v>
      </c>
      <c r="C114" s="41">
        <v>44635</v>
      </c>
      <c r="D114" s="44" t="s">
        <v>393</v>
      </c>
      <c r="E114" s="42" t="s">
        <v>394</v>
      </c>
      <c r="F114" s="39" t="s">
        <v>12</v>
      </c>
      <c r="G114" s="92">
        <v>30</v>
      </c>
      <c r="H114" s="74" t="s">
        <v>1267</v>
      </c>
      <c r="I114" s="37" t="s">
        <v>395</v>
      </c>
      <c r="J114" s="67" t="s">
        <v>396</v>
      </c>
      <c r="K114" s="128"/>
      <c r="L114" s="35" t="s">
        <v>397</v>
      </c>
      <c r="M114" s="50" t="s">
        <v>398</v>
      </c>
    </row>
    <row r="115" spans="1:13" s="146" customFormat="1" ht="129" customHeight="1">
      <c r="A115" s="205">
        <v>7</v>
      </c>
      <c r="B115" s="201" t="s">
        <v>52</v>
      </c>
      <c r="C115" s="41">
        <v>44240</v>
      </c>
      <c r="D115" s="44" t="s">
        <v>49</v>
      </c>
      <c r="E115" s="42" t="s">
        <v>291</v>
      </c>
      <c r="F115" s="39" t="s">
        <v>12</v>
      </c>
      <c r="G115" s="91">
        <v>40</v>
      </c>
      <c r="H115" s="74" t="s">
        <v>1266</v>
      </c>
      <c r="I115" s="37" t="s">
        <v>38</v>
      </c>
      <c r="J115" s="67" t="s">
        <v>287</v>
      </c>
      <c r="K115" s="34" t="s">
        <v>39</v>
      </c>
      <c r="L115" s="35" t="s">
        <v>53</v>
      </c>
      <c r="M115" s="50" t="s">
        <v>54</v>
      </c>
    </row>
    <row r="116" spans="1:13" s="146" customFormat="1" ht="170.25" customHeight="1">
      <c r="A116" s="205">
        <v>6</v>
      </c>
      <c r="B116" s="201" t="s">
        <v>48</v>
      </c>
      <c r="C116" s="41">
        <v>43889</v>
      </c>
      <c r="D116" s="44" t="s">
        <v>49</v>
      </c>
      <c r="E116" s="42" t="s">
        <v>113</v>
      </c>
      <c r="F116" s="39" t="s">
        <v>12</v>
      </c>
      <c r="G116" s="90">
        <v>63</v>
      </c>
      <c r="H116" s="73" t="s">
        <v>1265</v>
      </c>
      <c r="I116" s="37" t="s">
        <v>38</v>
      </c>
      <c r="J116" s="67" t="s">
        <v>287</v>
      </c>
      <c r="K116" s="34" t="s">
        <v>39</v>
      </c>
      <c r="L116" s="35" t="s">
        <v>50</v>
      </c>
      <c r="M116" s="50" t="s">
        <v>51</v>
      </c>
    </row>
    <row r="117" spans="1:13" ht="174" customHeight="1">
      <c r="A117" s="205">
        <v>5</v>
      </c>
      <c r="B117" s="201" t="s">
        <v>399</v>
      </c>
      <c r="C117" s="41">
        <v>43539</v>
      </c>
      <c r="D117" s="44" t="s">
        <v>400</v>
      </c>
      <c r="E117" s="42" t="s">
        <v>401</v>
      </c>
      <c r="F117" s="39" t="s">
        <v>12</v>
      </c>
      <c r="G117" s="158" t="s">
        <v>294</v>
      </c>
      <c r="H117" s="73" t="s">
        <v>1264</v>
      </c>
      <c r="I117" s="37" t="s">
        <v>395</v>
      </c>
      <c r="J117" s="67" t="s">
        <v>396</v>
      </c>
      <c r="K117" s="128" t="s">
        <v>39</v>
      </c>
      <c r="L117" s="35" t="s">
        <v>402</v>
      </c>
      <c r="M117" s="50" t="s">
        <v>403</v>
      </c>
    </row>
    <row r="118" spans="1:13" s="146" customFormat="1" ht="151.5" customHeight="1">
      <c r="A118" s="205">
        <v>4</v>
      </c>
      <c r="B118" s="201" t="s">
        <v>55</v>
      </c>
      <c r="C118" s="41">
        <v>43531</v>
      </c>
      <c r="D118" s="44" t="s">
        <v>56</v>
      </c>
      <c r="E118" s="42" t="s">
        <v>263</v>
      </c>
      <c r="F118" s="39" t="s">
        <v>12</v>
      </c>
      <c r="G118" s="92">
        <v>60</v>
      </c>
      <c r="H118" s="73" t="s">
        <v>1263</v>
      </c>
      <c r="I118" s="74" t="s">
        <v>19</v>
      </c>
      <c r="J118" s="37" t="s">
        <v>266</v>
      </c>
      <c r="K118" s="46"/>
      <c r="L118" s="35" t="s">
        <v>57</v>
      </c>
      <c r="M118" s="50" t="s">
        <v>58</v>
      </c>
    </row>
    <row r="119" spans="1:13" ht="129" customHeight="1">
      <c r="A119" s="205">
        <v>3</v>
      </c>
      <c r="B119" s="201" t="s">
        <v>640</v>
      </c>
      <c r="C119" s="170">
        <v>45133</v>
      </c>
      <c r="D119" s="32" t="s">
        <v>636</v>
      </c>
      <c r="E119" s="68" t="s">
        <v>637</v>
      </c>
      <c r="F119" s="194" t="s">
        <v>208</v>
      </c>
      <c r="G119" s="91">
        <v>30</v>
      </c>
      <c r="H119" s="73" t="s">
        <v>1360</v>
      </c>
      <c r="I119" s="33" t="s">
        <v>313</v>
      </c>
      <c r="J119" s="43" t="s">
        <v>1166</v>
      </c>
      <c r="K119" s="34" t="s">
        <v>39</v>
      </c>
      <c r="L119" s="35" t="s">
        <v>638</v>
      </c>
      <c r="M119" s="50" t="s">
        <v>639</v>
      </c>
    </row>
    <row r="120" spans="1:13" ht="141" customHeight="1">
      <c r="A120" s="205">
        <v>2</v>
      </c>
      <c r="B120" s="178" t="s">
        <v>1132</v>
      </c>
      <c r="C120" s="41">
        <v>45163</v>
      </c>
      <c r="D120" s="32" t="s">
        <v>41</v>
      </c>
      <c r="E120" s="42" t="s">
        <v>1123</v>
      </c>
      <c r="F120" s="194" t="s">
        <v>208</v>
      </c>
      <c r="G120" s="91">
        <v>240</v>
      </c>
      <c r="H120" s="74" t="s">
        <v>1361</v>
      </c>
      <c r="I120" s="33" t="s">
        <v>1124</v>
      </c>
      <c r="J120" s="67" t="s">
        <v>194</v>
      </c>
      <c r="K120" s="34" t="s">
        <v>39</v>
      </c>
      <c r="L120" s="35" t="s">
        <v>1125</v>
      </c>
      <c r="M120" s="50" t="s">
        <v>1126</v>
      </c>
    </row>
    <row r="121" spans="1:13" ht="108.75" customHeight="1">
      <c r="A121" s="205">
        <v>1</v>
      </c>
      <c r="B121" s="201" t="s">
        <v>681</v>
      </c>
      <c r="C121" s="170">
        <v>45139</v>
      </c>
      <c r="D121" s="32" t="s">
        <v>636</v>
      </c>
      <c r="E121" s="68" t="s">
        <v>682</v>
      </c>
      <c r="F121" s="194" t="s">
        <v>208</v>
      </c>
      <c r="G121" s="91" t="s">
        <v>294</v>
      </c>
      <c r="H121" s="73" t="s">
        <v>1362</v>
      </c>
      <c r="I121" s="33" t="s">
        <v>683</v>
      </c>
      <c r="J121" s="43" t="s">
        <v>1166</v>
      </c>
      <c r="K121" s="34" t="s">
        <v>39</v>
      </c>
      <c r="L121" s="35" t="s">
        <v>684</v>
      </c>
      <c r="M121" s="50" t="s">
        <v>685</v>
      </c>
    </row>
    <row r="122" spans="1:13">
      <c r="B122" s="256" t="s">
        <v>59</v>
      </c>
      <c r="C122" s="256"/>
      <c r="D122" s="256"/>
      <c r="E122" s="256"/>
      <c r="F122" s="115"/>
    </row>
    <row r="132" ht="12.75" customHeight="1"/>
  </sheetData>
  <autoFilter ref="A1" xr:uid="{00000000-0001-0000-0400-000000000000}"/>
  <mergeCells count="3">
    <mergeCell ref="D1:K1"/>
    <mergeCell ref="D2:K2"/>
    <mergeCell ref="B122:E122"/>
  </mergeCells>
  <phoneticPr fontId="115" type="noConversion"/>
  <hyperlinks>
    <hyperlink ref="A1" r:id="rId1" display="\\mtc-webserver\alerta$\Documentos_Visor\Mapas\M22.05.115.pdf" xr:uid="{00000000-0004-0000-0400-000000000000}"/>
    <hyperlink ref="B75" r:id="rId2" display="M23.05.24" xr:uid="{00000000-0004-0000-0400-000001000000}"/>
    <hyperlink ref="B76" r:id="rId3" display="M23.05.24" xr:uid="{00000000-0004-0000-0400-000002000000}"/>
    <hyperlink ref="B77" r:id="rId4" xr:uid="{00000000-0004-0000-0400-000003000000}"/>
    <hyperlink ref="B6" r:id="rId5" display="M23.03.233" xr:uid="{00000000-0004-0000-0400-000004000000}"/>
    <hyperlink ref="B5" r:id="rId6" display="M23.03.345" xr:uid="{00000000-0004-0000-0400-000005000000}"/>
    <hyperlink ref="K5" r:id="rId7" xr:uid="{00000000-0004-0000-0400-000006000000}"/>
    <hyperlink ref="K6" r:id="rId8" xr:uid="{00000000-0004-0000-0400-000007000000}"/>
    <hyperlink ref="B74" r:id="rId9" display="M23.05.29" xr:uid="{00000000-0004-0000-0400-000008000000}"/>
    <hyperlink ref="K74" r:id="rId10" xr:uid="{00000000-0004-0000-0400-000009000000}"/>
    <hyperlink ref="K75" r:id="rId11" xr:uid="{00000000-0004-0000-0400-00000A000000}"/>
    <hyperlink ref="K76" r:id="rId12" xr:uid="{00000000-0004-0000-0400-00000B000000}"/>
    <hyperlink ref="K77" r:id="rId13" xr:uid="{00000000-0004-0000-0400-00000C000000}"/>
    <hyperlink ref="B72" r:id="rId14" xr:uid="{00000000-0004-0000-0400-00000D000000}"/>
    <hyperlink ref="K72" r:id="rId15" xr:uid="{00000000-0004-0000-0400-00000E000000}"/>
    <hyperlink ref="B70" r:id="rId16" display="M23.05.124" xr:uid="{00000000-0004-0000-0400-00000F000000}"/>
    <hyperlink ref="K70" r:id="rId17" xr:uid="{00000000-0004-0000-0400-000010000000}"/>
    <hyperlink ref="B69" r:id="rId18" xr:uid="{00000000-0004-0000-0400-000013000000}"/>
    <hyperlink ref="B68" r:id="rId19" xr:uid="{00000000-0004-0000-0400-000014000000}"/>
    <hyperlink ref="B66" r:id="rId20" display="M23.06.86" xr:uid="{00000000-0004-0000-0400-000016000000}"/>
    <hyperlink ref="K66" r:id="rId21" xr:uid="{00000000-0004-0000-0400-000018000000}"/>
    <hyperlink ref="B84" r:id="rId22" display="M23.04.27" xr:uid="{00000000-0004-0000-0400-00001A000000}"/>
    <hyperlink ref="B94" r:id="rId23" display="M23.03.398" xr:uid="{00000000-0004-0000-0400-00001B000000}"/>
    <hyperlink ref="B108" r:id="rId24" display="M23.03.397" xr:uid="{00000000-0004-0000-0400-00001C000000}"/>
    <hyperlink ref="B109" r:id="rId25" display="M23.03.397" xr:uid="{00000000-0004-0000-0400-00001D000000}"/>
    <hyperlink ref="B80" r:id="rId26" xr:uid="{00000000-0004-0000-0400-00001E000000}"/>
    <hyperlink ref="B100" r:id="rId27" xr:uid="{00000000-0004-0000-0400-00001F000000}"/>
    <hyperlink ref="K106" r:id="rId28" xr:uid="{00000000-0004-0000-0400-000020000000}"/>
    <hyperlink ref="K107" r:id="rId29" xr:uid="{00000000-0004-0000-0400-000021000000}"/>
    <hyperlink ref="K83" r:id="rId30" xr:uid="{00000000-0004-0000-0400-000022000000}"/>
    <hyperlink ref="B118" r:id="rId31" xr:uid="{00000000-0004-0000-0400-000023000000}"/>
    <hyperlink ref="B83" r:id="rId32" display="M23.04.70" xr:uid="{00000000-0004-0000-0400-000024000000}"/>
    <hyperlink ref="B79" r:id="rId33" xr:uid="{00000000-0004-0000-0400-000025000000}"/>
    <hyperlink ref="B81" r:id="rId34" xr:uid="{00000000-0004-0000-0400-000026000000}"/>
    <hyperlink ref="K113" r:id="rId35" xr:uid="{00000000-0004-0000-0400-000027000000}"/>
    <hyperlink ref="B110" r:id="rId36" display="M21.06.69" xr:uid="{00000000-0004-0000-0400-000028000000}"/>
    <hyperlink ref="B111" r:id="rId37" display="M21.02.48" xr:uid="{00000000-0004-0000-0400-000029000000}"/>
    <hyperlink ref="K111" r:id="rId38" xr:uid="{00000000-0004-0000-0400-00002A000000}"/>
    <hyperlink ref="K112" r:id="rId39" xr:uid="{00000000-0004-0000-0400-00002B000000}"/>
    <hyperlink ref="B112" r:id="rId40" xr:uid="{00000000-0004-0000-0400-00002C000000}"/>
    <hyperlink ref="B106" r:id="rId41" xr:uid="{00000000-0004-0000-0400-00002D000000}"/>
    <hyperlink ref="K116" r:id="rId42" xr:uid="{00000000-0004-0000-0400-00002E000000}"/>
    <hyperlink ref="K115" r:id="rId43" xr:uid="{00000000-0004-0000-0400-00002F000000}"/>
    <hyperlink ref="B107" r:id="rId44" display="M23.03.189" xr:uid="{00000000-0004-0000-0400-000030000000}"/>
    <hyperlink ref="B116" r:id="rId45" xr:uid="{00000000-0004-0000-0400-000031000000}"/>
    <hyperlink ref="B113" r:id="rId46" xr:uid="{00000000-0004-0000-0400-000032000000}"/>
    <hyperlink ref="B115" r:id="rId47" xr:uid="{00000000-0004-0000-0400-000033000000}"/>
    <hyperlink ref="B102" r:id="rId48" xr:uid="{00000000-0004-0000-0400-000034000000}"/>
    <hyperlink ref="K102" r:id="rId49" xr:uid="{00000000-0004-0000-0400-000035000000}"/>
    <hyperlink ref="B86" r:id="rId50" display="M23.04.25" xr:uid="{00000000-0004-0000-0400-000036000000}"/>
    <hyperlink ref="K86" r:id="rId51" xr:uid="{00000000-0004-0000-0400-000037000000}"/>
    <hyperlink ref="K79" r:id="rId52" xr:uid="{00000000-0004-0000-0400-000039000000}"/>
    <hyperlink ref="K110" r:id="rId53" xr:uid="{00000000-0004-0000-0400-00003A000000}"/>
    <hyperlink ref="B88" r:id="rId54" display="M23.05.107" xr:uid="{00000000-0004-0000-0400-00003B000000}"/>
    <hyperlink ref="K88" r:id="rId55" xr:uid="{00000000-0004-0000-0400-00003C000000}"/>
    <hyperlink ref="B117" r:id="rId56" xr:uid="{00000000-0004-0000-0400-00003D000000}"/>
    <hyperlink ref="K117" r:id="rId57" xr:uid="{00000000-0004-0000-0400-00003E000000}"/>
    <hyperlink ref="B114" r:id="rId58" xr:uid="{00000000-0004-0000-0400-00003F000000}"/>
    <hyperlink ref="B82" r:id="rId59" xr:uid="{00000000-0004-0000-0400-000040000000}"/>
    <hyperlink ref="B105" r:id="rId60" xr:uid="{00000000-0004-0000-0400-000041000000}"/>
    <hyperlink ref="K65" r:id="rId61" xr:uid="{00000000-0004-0000-0400-000042000000}"/>
    <hyperlink ref="B65" r:id="rId62" display="M23.04.130" xr:uid="{00000000-0004-0000-0400-000043000000}"/>
    <hyperlink ref="B64" r:id="rId63" display="M23.06.122" xr:uid="{00000000-0004-0000-0400-000044000000}"/>
    <hyperlink ref="B73" r:id="rId64" xr:uid="{00000000-0004-0000-0400-000045000000}"/>
    <hyperlink ref="B67" r:id="rId65" xr:uid="{00000000-0004-0000-0400-000046000000}"/>
    <hyperlink ref="K67" r:id="rId66" xr:uid="{00000000-0004-0000-0400-000047000000}"/>
    <hyperlink ref="B63" r:id="rId67" display="M23.07.10" xr:uid="{00000000-0004-0000-0400-000049000000}"/>
    <hyperlink ref="K63" r:id="rId68" xr:uid="{00000000-0004-0000-0400-00004B000000}"/>
    <hyperlink ref="K64" r:id="rId69" xr:uid="{00000000-0004-0000-0400-00004F000000}"/>
    <hyperlink ref="B104" r:id="rId70" display="M23.07.61" xr:uid="{00000000-0004-0000-0400-000050000000}"/>
    <hyperlink ref="B93" r:id="rId71" display="M23.07.66" xr:uid="{00000000-0004-0000-0400-000053000000}"/>
    <hyperlink ref="B95" r:id="rId72" display="M23.07.67" xr:uid="{00000000-0004-0000-0400-000054000000}"/>
    <hyperlink ref="B91" r:id="rId73" display="M23.07.67" xr:uid="{00000000-0004-0000-0400-000055000000}"/>
    <hyperlink ref="B98" r:id="rId74" display="M23.07.69" xr:uid="{00000000-0004-0000-0400-000056000000}"/>
    <hyperlink ref="B90:B91" r:id="rId75" display="M23.07.67" xr:uid="{00000000-0004-0000-0400-000057000000}"/>
    <hyperlink ref="B92" r:id="rId76" display="M23.07.70" xr:uid="{00000000-0004-0000-0400-000058000000}"/>
    <hyperlink ref="B89" r:id="rId77" display="M23.07.69" xr:uid="{00000000-0004-0000-0400-000059000000}"/>
    <hyperlink ref="B101" r:id="rId78" xr:uid="{00000000-0004-0000-0400-00005A000000}"/>
    <hyperlink ref="B90" r:id="rId79" xr:uid="{00000000-0004-0000-0400-00005B000000}"/>
    <hyperlink ref="B96" r:id="rId80" xr:uid="{00000000-0004-0000-0400-00005C000000}"/>
    <hyperlink ref="B87" r:id="rId81" xr:uid="{00000000-0004-0000-0400-00005D000000}"/>
    <hyperlink ref="B61" r:id="rId82" xr:uid="{00000000-0004-0000-0400-00005E000000}"/>
    <hyperlink ref="B60" r:id="rId83" xr:uid="{00000000-0004-0000-0400-00005F000000}"/>
    <hyperlink ref="B62" r:id="rId84" xr:uid="{00000000-0004-0000-0400-000060000000}"/>
    <hyperlink ref="B85" r:id="rId85" display="M23.07.90" xr:uid="{00000000-0004-0000-0400-000061000000}"/>
    <hyperlink ref="B59" r:id="rId86" display="M23.07.92" xr:uid="{00000000-0004-0000-0400-000062000000}"/>
    <hyperlink ref="B58" r:id="rId87" display="M23.07.92" xr:uid="{00000000-0004-0000-0400-000063000000}"/>
    <hyperlink ref="B99" r:id="rId88" display="M23.07.83" xr:uid="{00000000-0004-0000-0400-000064000000}"/>
    <hyperlink ref="K58" r:id="rId89" xr:uid="{00000000-0004-0000-0400-000067000000}"/>
    <hyperlink ref="K59" r:id="rId90" xr:uid="{00000000-0004-0000-0400-000068000000}"/>
    <hyperlink ref="K62" r:id="rId91" xr:uid="{00000000-0004-0000-0400-000069000000}"/>
    <hyperlink ref="K60" r:id="rId92" xr:uid="{00000000-0004-0000-0400-00006A000000}"/>
    <hyperlink ref="K61" r:id="rId93" xr:uid="{00000000-0004-0000-0400-00006B000000}"/>
    <hyperlink ref="K73" r:id="rId94" xr:uid="{00000000-0004-0000-0400-00006C000000}"/>
    <hyperlink ref="K82" r:id="rId95" xr:uid="{00000000-0004-0000-0400-00006D000000}"/>
    <hyperlink ref="K85" r:id="rId96" xr:uid="{00000000-0004-0000-0400-00006E000000}"/>
    <hyperlink ref="K89" r:id="rId97" xr:uid="{00000000-0004-0000-0400-00006F000000}"/>
    <hyperlink ref="K87" r:id="rId98" xr:uid="{00000000-0004-0000-0400-000070000000}"/>
    <hyperlink ref="K90" r:id="rId99" xr:uid="{00000000-0004-0000-0400-000071000000}"/>
    <hyperlink ref="K91" r:id="rId100" xr:uid="{00000000-0004-0000-0400-000072000000}"/>
    <hyperlink ref="K92" r:id="rId101" xr:uid="{00000000-0004-0000-0400-000073000000}"/>
    <hyperlink ref="K95" r:id="rId102" xr:uid="{00000000-0004-0000-0400-000074000000}"/>
    <hyperlink ref="K93" r:id="rId103" xr:uid="{00000000-0004-0000-0400-000075000000}"/>
    <hyperlink ref="K96" r:id="rId104" xr:uid="{00000000-0004-0000-0400-000076000000}"/>
    <hyperlink ref="K97" r:id="rId105" xr:uid="{00000000-0004-0000-0400-000077000000}"/>
    <hyperlink ref="K98" r:id="rId106" xr:uid="{00000000-0004-0000-0400-000078000000}"/>
    <hyperlink ref="K99" r:id="rId107" xr:uid="{00000000-0004-0000-0400-000079000000}"/>
    <hyperlink ref="K101" r:id="rId108" xr:uid="{00000000-0004-0000-0400-00007A000000}"/>
    <hyperlink ref="K104" r:id="rId109" xr:uid="{00000000-0004-0000-0400-00007B000000}"/>
    <hyperlink ref="B56" r:id="rId110" xr:uid="{00000000-0004-0000-0400-00007D000000}"/>
    <hyperlink ref="B55" r:id="rId111" xr:uid="{00000000-0004-0000-0400-00007E000000}"/>
    <hyperlink ref="B54" r:id="rId112" xr:uid="{00000000-0004-0000-0400-00007F000000}"/>
    <hyperlink ref="B53" r:id="rId113" xr:uid="{00000000-0004-0000-0400-000080000000}"/>
    <hyperlink ref="B52" r:id="rId114" xr:uid="{00000000-0004-0000-0400-000081000000}"/>
    <hyperlink ref="K56" r:id="rId115" xr:uid="{00000000-0004-0000-0400-000083000000}"/>
    <hyperlink ref="B119" r:id="rId116" display="M23.07.150" xr:uid="{00000000-0004-0000-0400-000084000000}"/>
    <hyperlink ref="K52" r:id="rId117" xr:uid="{00000000-0004-0000-0400-000086000000}"/>
    <hyperlink ref="K53" r:id="rId118" xr:uid="{00000000-0004-0000-0400-000087000000}"/>
    <hyperlink ref="K54" r:id="rId119" xr:uid="{00000000-0004-0000-0400-000088000000}"/>
    <hyperlink ref="K55" r:id="rId120" xr:uid="{00000000-0004-0000-0400-000089000000}"/>
    <hyperlink ref="B51" r:id="rId121" xr:uid="{00000000-0004-0000-0400-00008A000000}"/>
    <hyperlink ref="K51" r:id="rId122" xr:uid="{00000000-0004-0000-0400-00008B000000}"/>
    <hyperlink ref="B50" r:id="rId123" xr:uid="{00000000-0004-0000-0400-00008C000000}"/>
    <hyperlink ref="K50" r:id="rId124" xr:uid="{00000000-0004-0000-0400-00008D000000}"/>
    <hyperlink ref="K119" r:id="rId125" xr:uid="{00000000-0004-0000-0400-00008F000000}"/>
    <hyperlink ref="B49" r:id="rId126" xr:uid="{00000000-0004-0000-0400-000090000000}"/>
    <hyperlink ref="B57" r:id="rId127" xr:uid="{00000000-0004-0000-0400-000091000000}"/>
    <hyperlink ref="K57" r:id="rId128" xr:uid="{00000000-0004-0000-0400-000092000000}"/>
    <hyperlink ref="K49" r:id="rId129" xr:uid="{00000000-0004-0000-0400-000093000000}"/>
    <hyperlink ref="B121" r:id="rId130" xr:uid="{00000000-0004-0000-0400-000095000000}"/>
    <hyperlink ref="B48" r:id="rId131" xr:uid="{00000000-0004-0000-0400-000096000000}"/>
    <hyperlink ref="K121" r:id="rId132" xr:uid="{00000000-0004-0000-0400-000097000000}"/>
    <hyperlink ref="K48" r:id="rId133" xr:uid="{00000000-0004-0000-0400-000098000000}"/>
    <hyperlink ref="B78" r:id="rId134" display="M23.04.27" xr:uid="{00000000-0004-0000-0400-000099000000}"/>
    <hyperlink ref="B97" r:id="rId135" display="M23.07.68" xr:uid="{00000000-0004-0000-0400-00009A000000}"/>
    <hyperlink ref="B47" r:id="rId136" xr:uid="{00000000-0004-0000-0400-00009C000000}"/>
    <hyperlink ref="B45" r:id="rId137" xr:uid="{00000000-0004-0000-0400-00009F000000}"/>
    <hyperlink ref="K45" r:id="rId138" xr:uid="{00000000-0004-0000-0400-0000A2000000}"/>
    <hyperlink ref="K47" r:id="rId139" xr:uid="{00000000-0004-0000-0400-0000A5000000}"/>
    <hyperlink ref="B46" r:id="rId140" xr:uid="{00000000-0004-0000-0400-0000A6000000}"/>
    <hyperlink ref="K46" r:id="rId141" xr:uid="{00000000-0004-0000-0400-0000A7000000}"/>
    <hyperlink ref="B43" r:id="rId142" xr:uid="{00000000-0004-0000-0400-0000AA000000}"/>
    <hyperlink ref="B44" r:id="rId143" xr:uid="{00000000-0004-0000-0400-0000AB000000}"/>
    <hyperlink ref="B103" r:id="rId144" xr:uid="{00000000-0004-0000-0400-0000AE000000}"/>
    <hyperlink ref="B42" r:id="rId145" xr:uid="{00000000-0004-0000-0400-0000B6000000}"/>
    <hyperlink ref="K43" r:id="rId146" xr:uid="{00000000-0004-0000-0400-0000B7000000}"/>
    <hyperlink ref="K44" r:id="rId147" xr:uid="{00000000-0004-0000-0400-0000B8000000}"/>
    <hyperlink ref="K103" r:id="rId148" xr:uid="{00000000-0004-0000-0400-0000BA000000}"/>
    <hyperlink ref="B41" r:id="rId149" xr:uid="{00000000-0004-0000-0400-0000BB000000}"/>
    <hyperlink ref="B40" r:id="rId150" xr:uid="{00000000-0004-0000-0400-0000BC000000}"/>
    <hyperlink ref="B39" r:id="rId151" xr:uid="{00000000-0004-0000-0400-0000BD000000}"/>
    <hyperlink ref="B38" r:id="rId152" xr:uid="{00000000-0004-0000-0400-0000BE000000}"/>
    <hyperlink ref="B37" r:id="rId153" xr:uid="{00000000-0004-0000-0400-0000BF000000}"/>
    <hyperlink ref="K37" r:id="rId154" xr:uid="{00000000-0004-0000-0400-0000C0000000}"/>
    <hyperlink ref="B35" r:id="rId155" xr:uid="{00000000-0004-0000-0400-0000C1000000}"/>
    <hyperlink ref="K35" r:id="rId156" xr:uid="{00000000-0004-0000-0400-0000C2000000}"/>
    <hyperlink ref="B33" r:id="rId157" xr:uid="{00000000-0004-0000-0400-0000C3000000}"/>
    <hyperlink ref="B32" r:id="rId158" xr:uid="{00000000-0004-0000-0400-0000C4000000}"/>
    <hyperlink ref="B36" r:id="rId159" xr:uid="{00000000-0004-0000-0400-0000C5000000}"/>
    <hyperlink ref="K38" r:id="rId160" xr:uid="{00000000-0004-0000-0400-0000C6000000}"/>
    <hyperlink ref="K39" r:id="rId161" xr:uid="{00000000-0004-0000-0400-0000C7000000}"/>
    <hyperlink ref="K41" r:id="rId162" xr:uid="{00000000-0004-0000-0400-0000C8000000}"/>
    <hyperlink ref="B31" r:id="rId163" xr:uid="{00000000-0004-0000-0400-0000CB000000}"/>
    <hyperlink ref="B30" r:id="rId164" xr:uid="{00000000-0004-0000-0400-0000CC000000}"/>
    <hyperlink ref="K30" r:id="rId165" xr:uid="{00000000-0004-0000-0400-0000CD000000}"/>
    <hyperlink ref="K31" r:id="rId166" xr:uid="{00000000-0004-0000-0400-0000CE000000}"/>
    <hyperlink ref="K36" r:id="rId167" xr:uid="{00000000-0004-0000-0400-0000D1000000}"/>
    <hyperlink ref="B29" r:id="rId168" xr:uid="{00000000-0004-0000-0400-0000D4000000}"/>
    <hyperlink ref="B28" r:id="rId169" xr:uid="{00000000-0004-0000-0400-0000D5000000}"/>
    <hyperlink ref="B27" r:id="rId170" xr:uid="{00000000-0004-0000-0400-0000D6000000}"/>
    <hyperlink ref="K29" r:id="rId171" xr:uid="{00000000-0004-0000-0400-0000D7000000}"/>
    <hyperlink ref="K32" r:id="rId172" xr:uid="{00000000-0004-0000-0400-0000D8000000}"/>
    <hyperlink ref="K33" r:id="rId173" xr:uid="{00000000-0004-0000-0400-0000D9000000}"/>
    <hyperlink ref="B26" r:id="rId174" xr:uid="{00000000-0004-0000-0400-0000DA000000}"/>
    <hyperlink ref="B25" r:id="rId175" display="M23.08.81" xr:uid="{00000000-0004-0000-0400-0000DE000000}"/>
    <hyperlink ref="B34" r:id="rId176" xr:uid="{00000000-0004-0000-0400-0000DF000000}"/>
    <hyperlink ref="K34" r:id="rId177" xr:uid="{00000000-0004-0000-0400-0000E0000000}"/>
    <hyperlink ref="B71" r:id="rId178" xr:uid="{00000000-0004-0000-0400-0000E1000000}"/>
    <hyperlink ref="K26" r:id="rId179" xr:uid="{00000000-0004-0000-0400-0000E3000000}"/>
    <hyperlink ref="K27" r:id="rId180" xr:uid="{00000000-0004-0000-0400-0000E4000000}"/>
    <hyperlink ref="K28" r:id="rId181" xr:uid="{00000000-0004-0000-0400-0000E5000000}"/>
    <hyperlink ref="B23" r:id="rId182" xr:uid="{64CAF5FD-AA50-458E-B633-F012C0BD8236}"/>
    <hyperlink ref="B24" r:id="rId183" xr:uid="{421A7C7E-50CC-4400-B5D3-7CA695DA75CA}"/>
    <hyperlink ref="B22" r:id="rId184" xr:uid="{42DDA388-5C3A-4DCF-BB49-24A86DF9CF90}"/>
    <hyperlink ref="B21" r:id="rId185" xr:uid="{3C4961F6-69B9-4E1A-8DDB-EF256B357458}"/>
    <hyperlink ref="K22" r:id="rId186" xr:uid="{61CA2D9D-C7D9-40E0-A65F-4AA2065105BF}"/>
    <hyperlink ref="K21" r:id="rId187" xr:uid="{33DB483D-1D9B-4AD6-9ADA-D9EF33114667}"/>
    <hyperlink ref="B19:B120" r:id="rId188" display="M23.08.89" xr:uid="{05EE6EE2-FE1E-44CD-98DB-20CAC650C549}"/>
    <hyperlink ref="B120" r:id="rId189" xr:uid="{2A68C383-6280-4D6A-AB90-A70E8497622B}"/>
    <hyperlink ref="B20" r:id="rId190" display="M23.08.89" xr:uid="{6A58947D-7AD3-409B-93BD-C97948680BBB}"/>
    <hyperlink ref="B19" r:id="rId191" display="M23.08.89" xr:uid="{F3FAF40E-C8F8-446D-9C80-80ED7B4413A5}"/>
    <hyperlink ref="B18:B118" r:id="rId192" display="M23.08.89" xr:uid="{56F1135D-8148-4064-9C98-4B46FEA427DF}"/>
    <hyperlink ref="B18" r:id="rId193" xr:uid="{F749D1B7-7605-4241-8BAB-87E6B08EBEB4}"/>
    <hyperlink ref="B16:B118" r:id="rId194" display="M23.08.89" xr:uid="{1580313A-63FC-4936-9922-225B5B672793}"/>
    <hyperlink ref="B17" r:id="rId195" xr:uid="{6E833072-4B23-4868-AD28-2FE898C74D73}"/>
    <hyperlink ref="B16" r:id="rId196" xr:uid="{77E3552A-1115-4BF3-90C5-057D3A48AB34}"/>
    <hyperlink ref="K18" r:id="rId197" xr:uid="{6ABAE17A-CA96-4064-A8AF-3B35DE82FAA4}"/>
    <hyperlink ref="K19" r:id="rId198" xr:uid="{28754307-ADF0-40AB-B513-7CBDF1808FC4}"/>
    <hyperlink ref="K20" r:id="rId199" xr:uid="{8E4864C6-E3D9-431A-8C55-CF699224AC87}"/>
    <hyperlink ref="K120" r:id="rId200" xr:uid="{650A71B9-4B7C-4585-9667-185B2F178D24}"/>
    <hyperlink ref="K23" r:id="rId201" xr:uid="{18A9128C-77D8-45A9-87BB-ADDE4E13F4B0}"/>
    <hyperlink ref="K24" r:id="rId202" xr:uid="{EB77B19E-522E-43C9-A5DE-81222C2B6AB3}"/>
    <hyperlink ref="K25" r:id="rId203" xr:uid="{6B38ACC2-7ED5-4916-8C2A-5DA6260830DF}"/>
    <hyperlink ref="B15" r:id="rId204" display="M23.08.53" xr:uid="{7C67B172-34AE-40F7-8EE0-7951C1683FC4}"/>
    <hyperlink ref="B14" r:id="rId205" xr:uid="{ACE6BD8E-86B0-424F-956A-45FD6F3C98BF}"/>
    <hyperlink ref="B13" r:id="rId206" xr:uid="{1A9CAB48-333A-42E9-B7F5-5F61FDDA4CE2}"/>
    <hyperlink ref="B12" r:id="rId207" xr:uid="{C3598653-B988-4406-AB37-13B271F64386}"/>
    <hyperlink ref="B11" r:id="rId208" xr:uid="{1AE4CA65-1941-4F0F-AF6D-A741FC7513F1}"/>
    <hyperlink ref="K11" r:id="rId209" xr:uid="{75E40913-6DBD-4E7E-9AE3-1A1538DAB261}"/>
    <hyperlink ref="K12" r:id="rId210" xr:uid="{4B66C623-AA0B-405C-A520-3F561593A1C1}"/>
    <hyperlink ref="K13" r:id="rId211" xr:uid="{09AA20BE-63AF-4E99-913B-AA245D75B21E}"/>
    <hyperlink ref="K14" r:id="rId212" xr:uid="{0573E68B-10C6-453F-8BA7-48053AF9395F}"/>
    <hyperlink ref="K15" r:id="rId213" xr:uid="{572E9759-110F-43E4-BD9A-5E39D215E6C1}"/>
    <hyperlink ref="K16" r:id="rId214" xr:uid="{FFEB0FAB-AD07-412D-A566-ABAEB41FB3F9}"/>
    <hyperlink ref="K17" r:id="rId215" xr:uid="{278AE4E2-80F9-4A75-BEE3-DC3DD8790F1E}"/>
    <hyperlink ref="B10" r:id="rId216" xr:uid="{47C9D458-817D-4547-9E0F-2ADCF51F02B1}"/>
    <hyperlink ref="K10" r:id="rId217" xr:uid="{6CFC8D6D-B456-4DBD-B3E6-121FCF9E6768}"/>
    <hyperlink ref="K42" r:id="rId218" xr:uid="{350070A9-43C1-46E6-BFCE-8C640F207B8A}"/>
    <hyperlink ref="B9" r:id="rId219" display="M23.08.102" xr:uid="{ABB82303-0A85-4809-A64F-84904603EBAA}"/>
    <hyperlink ref="B8" r:id="rId220" xr:uid="{7622B7C3-DDC8-45AF-9FF4-BFE72E98317E}"/>
    <hyperlink ref="K9" r:id="rId221" xr:uid="{0AC85632-5EC9-4AF6-B721-BA125B342F53}"/>
  </hyperlinks>
  <pageMargins left="0.7" right="0.7" top="0.75" bottom="0.75" header="0.3" footer="0.3"/>
  <pageSetup paperSize="9" scale="55" fitToHeight="0" orientation="landscape" horizontalDpi="300" verticalDpi="300" r:id="rId222"/>
  <drawing r:id="rId223"/>
  <tableParts count="1">
    <tablePart r:id="rId22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47"/>
  <sheetViews>
    <sheetView showGridLines="0" topLeftCell="A2" zoomScale="110" zoomScaleNormal="110" zoomScaleSheetLayoutView="100" workbookViewId="0">
      <selection activeCell="E5" sqref="E5"/>
    </sheetView>
  </sheetViews>
  <sheetFormatPr baseColWidth="10" defaultColWidth="11" defaultRowHeight="14.25"/>
  <cols>
    <col min="1" max="1" width="3.5" style="154" customWidth="1"/>
    <col min="2" max="2" width="9.5" style="155" bestFit="1" customWidth="1"/>
    <col min="3" max="3" width="10.75" bestFit="1" customWidth="1"/>
    <col min="4" max="4" width="20.75" bestFit="1" customWidth="1"/>
    <col min="5" max="5" width="31.625" style="156" bestFit="1" customWidth="1"/>
    <col min="6" max="6" width="14.75" style="156" customWidth="1"/>
    <col min="7" max="7" width="8.875" style="154" customWidth="1"/>
    <col min="8" max="8" width="55.875" customWidth="1"/>
    <col min="9" max="9" width="20.75" customWidth="1"/>
    <col min="10" max="10" width="27.875" customWidth="1"/>
    <col min="11" max="11" width="10.125" bestFit="1" customWidth="1"/>
    <col min="12" max="12" width="9.75" customWidth="1"/>
    <col min="13" max="13" width="9.625" customWidth="1"/>
  </cols>
  <sheetData>
    <row r="1" spans="1:13" ht="54.75" customHeight="1">
      <c r="A1" t="s">
        <v>0</v>
      </c>
      <c r="B1"/>
      <c r="D1" s="254" t="s">
        <v>62</v>
      </c>
      <c r="E1" s="254"/>
      <c r="F1" s="254"/>
      <c r="G1" s="254"/>
      <c r="H1" s="254"/>
      <c r="I1" s="254"/>
      <c r="J1" s="254"/>
      <c r="K1" s="254"/>
    </row>
    <row r="2" spans="1:13" ht="25.5" customHeight="1">
      <c r="A2" s="137"/>
      <c r="B2" s="1"/>
      <c r="C2" s="138" t="s">
        <v>0</v>
      </c>
      <c r="D2" s="255" t="s">
        <v>1</v>
      </c>
      <c r="E2" s="255"/>
      <c r="F2" s="255"/>
      <c r="G2" s="255"/>
      <c r="H2" s="255"/>
      <c r="I2" s="255"/>
      <c r="J2" s="255"/>
      <c r="K2" s="255"/>
      <c r="L2" s="140"/>
    </row>
    <row r="3" spans="1:13" ht="22.5" customHeight="1">
      <c r="A3" s="137"/>
      <c r="B3" s="141" t="s">
        <v>14</v>
      </c>
      <c r="C3" s="131" t="s">
        <v>912</v>
      </c>
      <c r="D3" s="139"/>
      <c r="E3" s="21"/>
      <c r="F3" s="21"/>
      <c r="G3" s="142"/>
      <c r="H3" s="143"/>
      <c r="I3" s="144"/>
      <c r="J3" s="143"/>
      <c r="K3" s="145"/>
      <c r="L3" s="145"/>
    </row>
    <row r="4" spans="1:13" ht="37.5" customHeight="1">
      <c r="A4" s="163" t="s">
        <v>2</v>
      </c>
      <c r="B4" s="176" t="s">
        <v>3</v>
      </c>
      <c r="C4" s="164" t="s">
        <v>18</v>
      </c>
      <c r="D4" s="165" t="s">
        <v>4</v>
      </c>
      <c r="E4" s="166" t="s">
        <v>5</v>
      </c>
      <c r="F4" s="165" t="s">
        <v>7</v>
      </c>
      <c r="G4" s="167" t="s">
        <v>159</v>
      </c>
      <c r="H4" s="165" t="s">
        <v>25</v>
      </c>
      <c r="I4" s="165" t="s">
        <v>17</v>
      </c>
      <c r="J4" s="165" t="s">
        <v>109</v>
      </c>
      <c r="K4" s="165" t="s">
        <v>9</v>
      </c>
      <c r="L4" s="168" t="s">
        <v>10</v>
      </c>
      <c r="M4" s="169" t="s">
        <v>11</v>
      </c>
    </row>
    <row r="5" spans="1:13" ht="111" customHeight="1">
      <c r="A5" s="147">
        <v>131</v>
      </c>
      <c r="B5" s="178" t="s">
        <v>1031</v>
      </c>
      <c r="C5" s="41">
        <v>45155</v>
      </c>
      <c r="D5" s="32" t="s">
        <v>1032</v>
      </c>
      <c r="E5" s="195" t="s">
        <v>1033</v>
      </c>
      <c r="F5" s="110" t="s">
        <v>32</v>
      </c>
      <c r="G5" s="193"/>
      <c r="H5" s="74" t="s">
        <v>1039</v>
      </c>
      <c r="I5" s="33" t="s">
        <v>326</v>
      </c>
      <c r="J5" s="89" t="s">
        <v>184</v>
      </c>
      <c r="K5" s="34" t="s">
        <v>39</v>
      </c>
      <c r="L5" s="35" t="s">
        <v>1034</v>
      </c>
      <c r="M5" s="50" t="s">
        <v>1035</v>
      </c>
    </row>
    <row r="6" spans="1:13" ht="129" customHeight="1">
      <c r="A6" s="147">
        <v>130</v>
      </c>
      <c r="B6" s="177" t="s">
        <v>764</v>
      </c>
      <c r="C6" s="41">
        <v>45147</v>
      </c>
      <c r="D6" s="32" t="s">
        <v>765</v>
      </c>
      <c r="E6" s="195" t="s">
        <v>766</v>
      </c>
      <c r="F6" s="110" t="s">
        <v>32</v>
      </c>
      <c r="G6" s="91">
        <v>40</v>
      </c>
      <c r="H6" s="74" t="s">
        <v>913</v>
      </c>
      <c r="I6" s="37" t="s">
        <v>37</v>
      </c>
      <c r="J6" s="89" t="s">
        <v>184</v>
      </c>
      <c r="K6" s="34" t="s">
        <v>39</v>
      </c>
      <c r="L6" s="35" t="s">
        <v>768</v>
      </c>
      <c r="M6" s="50" t="s">
        <v>770</v>
      </c>
    </row>
    <row r="7" spans="1:13" ht="118.5" customHeight="1">
      <c r="A7" s="147">
        <v>129</v>
      </c>
      <c r="B7" s="177" t="s">
        <v>763</v>
      </c>
      <c r="C7" s="41">
        <v>45147</v>
      </c>
      <c r="D7" s="32" t="s">
        <v>765</v>
      </c>
      <c r="E7" s="68" t="s">
        <v>767</v>
      </c>
      <c r="F7" s="110" t="s">
        <v>32</v>
      </c>
      <c r="G7" s="91">
        <v>86</v>
      </c>
      <c r="H7" s="74" t="s">
        <v>913</v>
      </c>
      <c r="I7" s="37" t="s">
        <v>37</v>
      </c>
      <c r="J7" s="89" t="s">
        <v>184</v>
      </c>
      <c r="K7" s="34" t="s">
        <v>39</v>
      </c>
      <c r="L7" s="35" t="s">
        <v>768</v>
      </c>
      <c r="M7" s="50" t="s">
        <v>769</v>
      </c>
    </row>
    <row r="8" spans="1:13" ht="165.75">
      <c r="A8" s="147">
        <v>128</v>
      </c>
      <c r="B8" s="171" t="s">
        <v>185</v>
      </c>
      <c r="C8" s="41">
        <v>45005</v>
      </c>
      <c r="D8" s="32" t="s">
        <v>186</v>
      </c>
      <c r="E8" s="162" t="s">
        <v>289</v>
      </c>
      <c r="F8" s="110" t="s">
        <v>32</v>
      </c>
      <c r="G8" s="90">
        <v>100</v>
      </c>
      <c r="H8" s="73" t="s">
        <v>914</v>
      </c>
      <c r="I8" s="33" t="s">
        <v>31</v>
      </c>
      <c r="J8" s="67" t="s">
        <v>182</v>
      </c>
      <c r="K8" s="34" t="s">
        <v>39</v>
      </c>
      <c r="L8" s="35" t="s">
        <v>188</v>
      </c>
      <c r="M8" s="50" t="s">
        <v>214</v>
      </c>
    </row>
    <row r="9" spans="1:13" ht="96" customHeight="1">
      <c r="A9" s="147">
        <v>127</v>
      </c>
      <c r="B9" s="171" t="s">
        <v>148</v>
      </c>
      <c r="C9" s="41">
        <v>45001</v>
      </c>
      <c r="D9" s="32" t="s">
        <v>144</v>
      </c>
      <c r="E9" s="42" t="s">
        <v>149</v>
      </c>
      <c r="F9" s="110" t="s">
        <v>32</v>
      </c>
      <c r="G9" s="90" t="s">
        <v>294</v>
      </c>
      <c r="H9" s="73" t="s">
        <v>915</v>
      </c>
      <c r="I9" s="33" t="s">
        <v>129</v>
      </c>
      <c r="J9" s="67" t="s">
        <v>428</v>
      </c>
      <c r="K9" s="34" t="s">
        <v>39</v>
      </c>
      <c r="L9" s="72" t="s">
        <v>151</v>
      </c>
      <c r="M9" s="50" t="s">
        <v>152</v>
      </c>
    </row>
    <row r="10" spans="1:13" ht="96" customHeight="1">
      <c r="A10" s="147">
        <v>126</v>
      </c>
      <c r="B10" s="171" t="s">
        <v>1048</v>
      </c>
      <c r="C10" s="41">
        <v>45155</v>
      </c>
      <c r="D10" s="32" t="s">
        <v>596</v>
      </c>
      <c r="E10" s="196" t="s">
        <v>1050</v>
      </c>
      <c r="F10" s="39" t="s">
        <v>12</v>
      </c>
      <c r="G10" s="91">
        <v>20</v>
      </c>
      <c r="H10" s="74" t="s">
        <v>1049</v>
      </c>
      <c r="I10" s="37" t="s">
        <v>690</v>
      </c>
      <c r="J10" s="67" t="s">
        <v>691</v>
      </c>
      <c r="K10" s="34"/>
      <c r="L10" s="35" t="s">
        <v>1051</v>
      </c>
      <c r="M10" s="35" t="s">
        <v>1052</v>
      </c>
    </row>
    <row r="11" spans="1:13" ht="96" customHeight="1">
      <c r="A11" s="147">
        <v>125</v>
      </c>
      <c r="B11" s="178" t="s">
        <v>1041</v>
      </c>
      <c r="C11" s="41">
        <v>45155</v>
      </c>
      <c r="D11" s="32" t="s">
        <v>883</v>
      </c>
      <c r="E11" s="196" t="s">
        <v>1042</v>
      </c>
      <c r="F11" s="39" t="s">
        <v>12</v>
      </c>
      <c r="G11" s="90">
        <v>100</v>
      </c>
      <c r="H11" s="74" t="s">
        <v>933</v>
      </c>
      <c r="I11" s="37" t="s">
        <v>1043</v>
      </c>
      <c r="J11" s="67" t="s">
        <v>691</v>
      </c>
      <c r="K11" s="34"/>
      <c r="L11" s="35" t="s">
        <v>1044</v>
      </c>
      <c r="M11" s="50" t="s">
        <v>1045</v>
      </c>
    </row>
    <row r="12" spans="1:13" ht="114.75">
      <c r="A12" s="147">
        <v>124</v>
      </c>
      <c r="B12" s="178" t="s">
        <v>906</v>
      </c>
      <c r="C12" s="41">
        <v>45154</v>
      </c>
      <c r="D12" s="32" t="s">
        <v>907</v>
      </c>
      <c r="E12" s="196" t="s">
        <v>908</v>
      </c>
      <c r="F12" s="39" t="s">
        <v>12</v>
      </c>
      <c r="G12" s="91">
        <v>30</v>
      </c>
      <c r="H12" s="74" t="s">
        <v>916</v>
      </c>
      <c r="I12" s="33" t="s">
        <v>909</v>
      </c>
      <c r="J12" s="67" t="s">
        <v>782</v>
      </c>
      <c r="K12" s="34"/>
      <c r="L12" s="35" t="s">
        <v>910</v>
      </c>
      <c r="M12" s="50" t="s">
        <v>911</v>
      </c>
    </row>
    <row r="13" spans="1:13" ht="129" customHeight="1">
      <c r="A13" s="147">
        <v>123</v>
      </c>
      <c r="B13" s="178" t="s">
        <v>900</v>
      </c>
      <c r="C13" s="41">
        <v>45154</v>
      </c>
      <c r="D13" s="32" t="s">
        <v>901</v>
      </c>
      <c r="E13" s="196" t="s">
        <v>902</v>
      </c>
      <c r="F13" s="39" t="s">
        <v>12</v>
      </c>
      <c r="G13" s="91">
        <v>22</v>
      </c>
      <c r="H13" s="74" t="s">
        <v>917</v>
      </c>
      <c r="I13" s="33" t="s">
        <v>903</v>
      </c>
      <c r="J13" s="67" t="s">
        <v>782</v>
      </c>
      <c r="K13" s="34"/>
      <c r="L13" s="35" t="s">
        <v>904</v>
      </c>
      <c r="M13" s="50" t="s">
        <v>905</v>
      </c>
    </row>
    <row r="14" spans="1:13" ht="129" customHeight="1">
      <c r="A14" s="147">
        <v>122</v>
      </c>
      <c r="B14" s="178" t="s">
        <v>879</v>
      </c>
      <c r="C14" s="41">
        <v>45154</v>
      </c>
      <c r="D14" s="32" t="s">
        <v>813</v>
      </c>
      <c r="E14" s="196" t="s">
        <v>887</v>
      </c>
      <c r="F14" s="39" t="s">
        <v>12</v>
      </c>
      <c r="G14" s="91">
        <v>800</v>
      </c>
      <c r="H14" s="74" t="s">
        <v>918</v>
      </c>
      <c r="I14" s="33" t="s">
        <v>837</v>
      </c>
      <c r="J14" s="69" t="s">
        <v>597</v>
      </c>
      <c r="K14" s="70"/>
      <c r="L14" s="35" t="s">
        <v>880</v>
      </c>
      <c r="M14" s="50" t="s">
        <v>881</v>
      </c>
    </row>
    <row r="15" spans="1:13" ht="129" customHeight="1">
      <c r="A15" s="147">
        <v>121</v>
      </c>
      <c r="B15" s="177" t="s">
        <v>871</v>
      </c>
      <c r="C15" s="41">
        <v>45154</v>
      </c>
      <c r="D15" s="32" t="s">
        <v>872</v>
      </c>
      <c r="E15" s="195" t="s">
        <v>873</v>
      </c>
      <c r="F15" s="39" t="s">
        <v>12</v>
      </c>
      <c r="G15" s="119">
        <v>34</v>
      </c>
      <c r="H15" s="73" t="s">
        <v>919</v>
      </c>
      <c r="I15" s="33" t="s">
        <v>129</v>
      </c>
      <c r="J15" s="43" t="s">
        <v>321</v>
      </c>
      <c r="K15" s="34"/>
      <c r="L15" s="35" t="s">
        <v>874</v>
      </c>
      <c r="M15" s="50" t="s">
        <v>875</v>
      </c>
    </row>
    <row r="16" spans="1:13" ht="129" customHeight="1">
      <c r="A16" s="147">
        <v>120</v>
      </c>
      <c r="B16" s="177" t="s">
        <v>865</v>
      </c>
      <c r="C16" s="41">
        <v>45154</v>
      </c>
      <c r="D16" s="32" t="s">
        <v>866</v>
      </c>
      <c r="E16" s="195" t="s">
        <v>867</v>
      </c>
      <c r="F16" s="39" t="s">
        <v>12</v>
      </c>
      <c r="G16" s="119">
        <v>90</v>
      </c>
      <c r="H16" s="73" t="s">
        <v>919</v>
      </c>
      <c r="I16" s="33" t="s">
        <v>129</v>
      </c>
      <c r="J16" s="43" t="s">
        <v>321</v>
      </c>
      <c r="K16" s="34"/>
      <c r="L16" s="35" t="s">
        <v>868</v>
      </c>
      <c r="M16" s="50" t="s">
        <v>869</v>
      </c>
    </row>
    <row r="17" spans="1:13" ht="129" customHeight="1">
      <c r="A17" s="147">
        <v>119</v>
      </c>
      <c r="B17" s="178" t="s">
        <v>852</v>
      </c>
      <c r="C17" s="41">
        <v>45153</v>
      </c>
      <c r="D17" s="32" t="s">
        <v>863</v>
      </c>
      <c r="E17" s="196" t="s">
        <v>853</v>
      </c>
      <c r="F17" s="39" t="s">
        <v>12</v>
      </c>
      <c r="G17" s="91">
        <v>12</v>
      </c>
      <c r="H17" s="74" t="s">
        <v>920</v>
      </c>
      <c r="I17" s="33" t="s">
        <v>564</v>
      </c>
      <c r="J17" s="89" t="s">
        <v>451</v>
      </c>
      <c r="K17" s="34" t="s">
        <v>39</v>
      </c>
      <c r="L17" s="35" t="s">
        <v>854</v>
      </c>
      <c r="M17" s="50" t="s">
        <v>855</v>
      </c>
    </row>
    <row r="18" spans="1:13" ht="129" customHeight="1">
      <c r="A18" s="147">
        <v>118</v>
      </c>
      <c r="B18" s="178" t="s">
        <v>882</v>
      </c>
      <c r="C18" s="170">
        <v>45153</v>
      </c>
      <c r="D18" s="44" t="s">
        <v>883</v>
      </c>
      <c r="E18" s="196" t="s">
        <v>888</v>
      </c>
      <c r="F18" s="39" t="s">
        <v>12</v>
      </c>
      <c r="G18" s="91">
        <v>100</v>
      </c>
      <c r="H18" s="157" t="s">
        <v>921</v>
      </c>
      <c r="I18" s="37" t="s">
        <v>884</v>
      </c>
      <c r="J18" s="67" t="s">
        <v>691</v>
      </c>
      <c r="K18" s="34"/>
      <c r="L18" s="35" t="s">
        <v>885</v>
      </c>
      <c r="M18" s="50" t="s">
        <v>886</v>
      </c>
    </row>
    <row r="19" spans="1:13" ht="129" customHeight="1">
      <c r="A19" s="147">
        <v>117</v>
      </c>
      <c r="B19" s="178" t="s">
        <v>844</v>
      </c>
      <c r="C19" s="41">
        <v>45153</v>
      </c>
      <c r="D19" s="32" t="s">
        <v>845</v>
      </c>
      <c r="E19" s="196" t="s">
        <v>846</v>
      </c>
      <c r="F19" s="39" t="s">
        <v>12</v>
      </c>
      <c r="G19" s="91">
        <v>18</v>
      </c>
      <c r="H19" s="74" t="s">
        <v>922</v>
      </c>
      <c r="I19" s="33" t="s">
        <v>326</v>
      </c>
      <c r="J19" s="89" t="s">
        <v>451</v>
      </c>
      <c r="K19" s="34" t="s">
        <v>39</v>
      </c>
      <c r="L19" s="35" t="s">
        <v>847</v>
      </c>
      <c r="M19" s="50" t="s">
        <v>848</v>
      </c>
    </row>
    <row r="20" spans="1:13" ht="129" customHeight="1">
      <c r="A20" s="147">
        <v>116</v>
      </c>
      <c r="B20" s="178" t="s">
        <v>839</v>
      </c>
      <c r="C20" s="41">
        <v>45153</v>
      </c>
      <c r="D20" s="32" t="s">
        <v>46</v>
      </c>
      <c r="E20" s="196" t="s">
        <v>840</v>
      </c>
      <c r="F20" s="39" t="s">
        <v>12</v>
      </c>
      <c r="G20" s="91">
        <v>20</v>
      </c>
      <c r="H20" s="74" t="s">
        <v>923</v>
      </c>
      <c r="I20" s="33" t="s">
        <v>841</v>
      </c>
      <c r="J20" s="67" t="s">
        <v>601</v>
      </c>
      <c r="K20" s="34" t="s">
        <v>39</v>
      </c>
      <c r="L20" s="35" t="s">
        <v>842</v>
      </c>
      <c r="M20" s="50" t="s">
        <v>843</v>
      </c>
    </row>
    <row r="21" spans="1:13" ht="129" customHeight="1">
      <c r="A21" s="147">
        <v>115</v>
      </c>
      <c r="B21" s="178" t="s">
        <v>834</v>
      </c>
      <c r="C21" s="41">
        <v>45153</v>
      </c>
      <c r="D21" s="32" t="s">
        <v>835</v>
      </c>
      <c r="E21" s="196" t="s">
        <v>836</v>
      </c>
      <c r="F21" s="39" t="s">
        <v>12</v>
      </c>
      <c r="G21" s="91">
        <v>480</v>
      </c>
      <c r="H21" s="74" t="s">
        <v>918</v>
      </c>
      <c r="I21" s="33" t="s">
        <v>837</v>
      </c>
      <c r="J21" s="69" t="s">
        <v>597</v>
      </c>
      <c r="K21" s="34" t="s">
        <v>39</v>
      </c>
      <c r="L21" s="35" t="s">
        <v>810</v>
      </c>
      <c r="M21" s="50" t="s">
        <v>838</v>
      </c>
    </row>
    <row r="22" spans="1:13" ht="129" customHeight="1">
      <c r="A22" s="147">
        <v>114</v>
      </c>
      <c r="B22" s="178" t="s">
        <v>833</v>
      </c>
      <c r="C22" s="41">
        <v>45152</v>
      </c>
      <c r="D22" s="32" t="s">
        <v>686</v>
      </c>
      <c r="E22" s="196" t="s">
        <v>830</v>
      </c>
      <c r="F22" s="39" t="s">
        <v>12</v>
      </c>
      <c r="G22" s="91"/>
      <c r="H22" s="74" t="s">
        <v>924</v>
      </c>
      <c r="I22" s="33" t="s">
        <v>864</v>
      </c>
      <c r="J22" s="67" t="s">
        <v>782</v>
      </c>
      <c r="K22" s="34" t="s">
        <v>39</v>
      </c>
      <c r="L22" s="35" t="s">
        <v>831</v>
      </c>
      <c r="M22" s="50" t="s">
        <v>832</v>
      </c>
    </row>
    <row r="23" spans="1:13" ht="129" customHeight="1">
      <c r="A23" s="147">
        <v>113</v>
      </c>
      <c r="B23" s="178" t="s">
        <v>827</v>
      </c>
      <c r="C23" s="170">
        <v>45152</v>
      </c>
      <c r="D23" s="44" t="s">
        <v>826</v>
      </c>
      <c r="E23" s="196" t="s">
        <v>870</v>
      </c>
      <c r="F23" s="39" t="s">
        <v>12</v>
      </c>
      <c r="G23" s="91">
        <v>28</v>
      </c>
      <c r="H23" s="74" t="s">
        <v>925</v>
      </c>
      <c r="I23" s="37"/>
      <c r="J23" s="43" t="s">
        <v>423</v>
      </c>
      <c r="K23" s="34" t="s">
        <v>39</v>
      </c>
      <c r="L23" s="35" t="s">
        <v>828</v>
      </c>
      <c r="M23" s="50" t="s">
        <v>829</v>
      </c>
    </row>
    <row r="24" spans="1:13" ht="129" customHeight="1">
      <c r="A24" s="147">
        <v>112</v>
      </c>
      <c r="B24" s="178" t="s">
        <v>822</v>
      </c>
      <c r="C24" s="170">
        <v>45152</v>
      </c>
      <c r="D24" s="44" t="s">
        <v>821</v>
      </c>
      <c r="E24" s="196" t="s">
        <v>825</v>
      </c>
      <c r="F24" s="39" t="s">
        <v>12</v>
      </c>
      <c r="G24" s="90" t="s">
        <v>294</v>
      </c>
      <c r="H24" s="74" t="s">
        <v>926</v>
      </c>
      <c r="I24" s="37" t="s">
        <v>326</v>
      </c>
      <c r="J24" s="89" t="s">
        <v>184</v>
      </c>
      <c r="K24" s="34"/>
      <c r="L24" s="35" t="s">
        <v>824</v>
      </c>
      <c r="M24" s="50" t="s">
        <v>823</v>
      </c>
    </row>
    <row r="25" spans="1:13" ht="129" customHeight="1">
      <c r="A25" s="147">
        <v>111</v>
      </c>
      <c r="B25" s="177" t="s">
        <v>815</v>
      </c>
      <c r="C25" s="41">
        <v>45152</v>
      </c>
      <c r="D25" s="188" t="s">
        <v>814</v>
      </c>
      <c r="E25" s="200" t="s">
        <v>816</v>
      </c>
      <c r="F25" s="39" t="s">
        <v>12</v>
      </c>
      <c r="G25" s="189">
        <v>50</v>
      </c>
      <c r="H25" s="188" t="s">
        <v>927</v>
      </c>
      <c r="I25" s="33" t="s">
        <v>817</v>
      </c>
      <c r="J25" s="188" t="s">
        <v>820</v>
      </c>
      <c r="K25" s="34" t="s">
        <v>39</v>
      </c>
      <c r="L25" s="35" t="s">
        <v>818</v>
      </c>
      <c r="M25" s="50" t="s">
        <v>819</v>
      </c>
    </row>
    <row r="26" spans="1:13" ht="129" customHeight="1">
      <c r="A26" s="147">
        <v>110</v>
      </c>
      <c r="B26" s="178" t="s">
        <v>799</v>
      </c>
      <c r="C26" s="170">
        <v>45149</v>
      </c>
      <c r="D26" s="44" t="s">
        <v>617</v>
      </c>
      <c r="E26" s="196" t="s">
        <v>800</v>
      </c>
      <c r="F26" s="39" t="s">
        <v>12</v>
      </c>
      <c r="G26" s="91">
        <v>30</v>
      </c>
      <c r="H26" s="74" t="s">
        <v>928</v>
      </c>
      <c r="I26" s="37" t="s">
        <v>801</v>
      </c>
      <c r="J26" s="67" t="s">
        <v>691</v>
      </c>
      <c r="K26" s="34" t="s">
        <v>39</v>
      </c>
      <c r="L26" s="35" t="s">
        <v>459</v>
      </c>
      <c r="M26" s="50" t="s">
        <v>802</v>
      </c>
    </row>
    <row r="27" spans="1:13" ht="129" customHeight="1">
      <c r="A27" s="147">
        <v>109</v>
      </c>
      <c r="B27" s="178" t="s">
        <v>789</v>
      </c>
      <c r="C27" s="170">
        <v>45149</v>
      </c>
      <c r="D27" s="44" t="s">
        <v>790</v>
      </c>
      <c r="E27" s="196" t="s">
        <v>791</v>
      </c>
      <c r="F27" s="39" t="s">
        <v>12</v>
      </c>
      <c r="G27" s="90" t="s">
        <v>294</v>
      </c>
      <c r="H27" s="74" t="s">
        <v>929</v>
      </c>
      <c r="I27" s="37" t="s">
        <v>792</v>
      </c>
      <c r="J27" s="89" t="s">
        <v>184</v>
      </c>
      <c r="K27" s="34" t="s">
        <v>39</v>
      </c>
      <c r="L27" s="35" t="s">
        <v>793</v>
      </c>
      <c r="M27" s="50" t="s">
        <v>794</v>
      </c>
    </row>
    <row r="28" spans="1:13" ht="108.75" customHeight="1">
      <c r="A28" s="147">
        <v>108</v>
      </c>
      <c r="B28" s="178" t="s">
        <v>803</v>
      </c>
      <c r="C28" s="41">
        <v>45148</v>
      </c>
      <c r="D28" s="32" t="s">
        <v>812</v>
      </c>
      <c r="E28" s="196" t="s">
        <v>806</v>
      </c>
      <c r="F28" s="39" t="s">
        <v>12</v>
      </c>
      <c r="G28" s="91" t="s">
        <v>294</v>
      </c>
      <c r="H28" s="74" t="s">
        <v>930</v>
      </c>
      <c r="I28" s="37" t="s">
        <v>807</v>
      </c>
      <c r="J28" s="69" t="s">
        <v>271</v>
      </c>
      <c r="K28" s="34"/>
      <c r="L28" s="35" t="s">
        <v>804</v>
      </c>
      <c r="M28" s="50" t="s">
        <v>805</v>
      </c>
    </row>
    <row r="29" spans="1:13" ht="189.75" customHeight="1">
      <c r="A29" s="147">
        <v>107</v>
      </c>
      <c r="B29" s="178" t="s">
        <v>779</v>
      </c>
      <c r="C29" s="170">
        <v>45148</v>
      </c>
      <c r="D29" s="44" t="s">
        <v>777</v>
      </c>
      <c r="E29" s="196" t="s">
        <v>778</v>
      </c>
      <c r="F29" s="39" t="s">
        <v>12</v>
      </c>
      <c r="G29" s="91">
        <v>13</v>
      </c>
      <c r="H29" s="74" t="s">
        <v>931</v>
      </c>
      <c r="I29" s="37" t="s">
        <v>780</v>
      </c>
      <c r="J29" s="67" t="s">
        <v>781</v>
      </c>
      <c r="K29" s="34" t="s">
        <v>39</v>
      </c>
      <c r="L29" s="35" t="s">
        <v>775</v>
      </c>
      <c r="M29" s="50" t="s">
        <v>776</v>
      </c>
    </row>
    <row r="30" spans="1:13" ht="129" customHeight="1">
      <c r="A30" s="147">
        <v>106</v>
      </c>
      <c r="B30" s="171" t="s">
        <v>736</v>
      </c>
      <c r="C30" s="41">
        <v>45146</v>
      </c>
      <c r="D30" s="188" t="s">
        <v>738</v>
      </c>
      <c r="E30" s="200" t="s">
        <v>739</v>
      </c>
      <c r="F30" s="39" t="s">
        <v>12</v>
      </c>
      <c r="G30" s="189" t="s">
        <v>294</v>
      </c>
      <c r="H30" s="188" t="s">
        <v>932</v>
      </c>
      <c r="I30" s="33" t="s">
        <v>784</v>
      </c>
      <c r="J30" s="188" t="s">
        <v>783</v>
      </c>
      <c r="K30" s="70" t="s">
        <v>39</v>
      </c>
      <c r="L30" s="35" t="s">
        <v>740</v>
      </c>
      <c r="M30" s="50" t="s">
        <v>741</v>
      </c>
    </row>
    <row r="31" spans="1:13" ht="129" customHeight="1">
      <c r="A31" s="147">
        <v>105</v>
      </c>
      <c r="B31" s="171" t="s">
        <v>733</v>
      </c>
      <c r="C31" s="41">
        <v>45146</v>
      </c>
      <c r="D31" s="32" t="s">
        <v>441</v>
      </c>
      <c r="E31" s="196" t="s">
        <v>745</v>
      </c>
      <c r="F31" s="39" t="s">
        <v>12</v>
      </c>
      <c r="G31" s="90">
        <v>100</v>
      </c>
      <c r="H31" s="74" t="s">
        <v>933</v>
      </c>
      <c r="I31" s="37" t="s">
        <v>785</v>
      </c>
      <c r="J31" s="67" t="s">
        <v>691</v>
      </c>
      <c r="K31" s="34" t="s">
        <v>39</v>
      </c>
      <c r="L31" s="35" t="s">
        <v>734</v>
      </c>
      <c r="M31" s="35" t="s">
        <v>735</v>
      </c>
    </row>
    <row r="32" spans="1:13" ht="129" customHeight="1">
      <c r="A32" s="147">
        <v>104</v>
      </c>
      <c r="B32" s="171" t="s">
        <v>729</v>
      </c>
      <c r="C32" s="41">
        <v>45146</v>
      </c>
      <c r="D32" s="32" t="s">
        <v>730</v>
      </c>
      <c r="E32" s="195" t="s">
        <v>743</v>
      </c>
      <c r="F32" s="39" t="s">
        <v>12</v>
      </c>
      <c r="G32" s="119">
        <v>12</v>
      </c>
      <c r="H32" s="74" t="s">
        <v>934</v>
      </c>
      <c r="I32" s="37" t="s">
        <v>744</v>
      </c>
      <c r="J32" s="89" t="s">
        <v>786</v>
      </c>
      <c r="K32" s="34" t="s">
        <v>39</v>
      </c>
      <c r="L32" s="35" t="s">
        <v>731</v>
      </c>
      <c r="M32" s="50" t="s">
        <v>732</v>
      </c>
    </row>
    <row r="33" spans="1:13" ht="129" customHeight="1">
      <c r="A33" s="147">
        <v>103</v>
      </c>
      <c r="B33" s="171" t="s">
        <v>746</v>
      </c>
      <c r="C33" s="41">
        <v>45145</v>
      </c>
      <c r="D33" s="32" t="s">
        <v>747</v>
      </c>
      <c r="E33" s="196" t="s">
        <v>748</v>
      </c>
      <c r="F33" s="39" t="s">
        <v>12</v>
      </c>
      <c r="G33" s="90" t="s">
        <v>294</v>
      </c>
      <c r="H33" s="74" t="s">
        <v>935</v>
      </c>
      <c r="I33" s="33" t="s">
        <v>326</v>
      </c>
      <c r="J33" s="67" t="s">
        <v>428</v>
      </c>
      <c r="K33" s="34" t="s">
        <v>39</v>
      </c>
      <c r="L33" s="35" t="s">
        <v>749</v>
      </c>
      <c r="M33" s="50" t="s">
        <v>750</v>
      </c>
    </row>
    <row r="34" spans="1:13" ht="129" customHeight="1">
      <c r="A34" s="147">
        <v>102</v>
      </c>
      <c r="B34" s="171" t="s">
        <v>737</v>
      </c>
      <c r="C34" s="41">
        <v>45145</v>
      </c>
      <c r="D34" s="32" t="s">
        <v>708</v>
      </c>
      <c r="E34" s="196" t="s">
        <v>709</v>
      </c>
      <c r="F34" s="39" t="s">
        <v>12</v>
      </c>
      <c r="G34" s="91" t="s">
        <v>294</v>
      </c>
      <c r="H34" s="74" t="s">
        <v>936</v>
      </c>
      <c r="I34" s="33" t="s">
        <v>326</v>
      </c>
      <c r="J34" s="43" t="s">
        <v>423</v>
      </c>
      <c r="K34" s="34" t="s">
        <v>39</v>
      </c>
      <c r="L34" s="35" t="s">
        <v>710</v>
      </c>
      <c r="M34" s="50" t="s">
        <v>711</v>
      </c>
    </row>
    <row r="35" spans="1:13" ht="129" customHeight="1">
      <c r="A35" s="147">
        <v>101</v>
      </c>
      <c r="B35" s="171" t="s">
        <v>721</v>
      </c>
      <c r="C35" s="41">
        <v>45144</v>
      </c>
      <c r="D35" s="32" t="s">
        <v>695</v>
      </c>
      <c r="E35" s="196" t="s">
        <v>787</v>
      </c>
      <c r="F35" s="39" t="s">
        <v>12</v>
      </c>
      <c r="G35" s="91" t="s">
        <v>294</v>
      </c>
      <c r="H35" s="74" t="s">
        <v>937</v>
      </c>
      <c r="I35" s="37" t="s">
        <v>722</v>
      </c>
      <c r="J35" s="69" t="s">
        <v>271</v>
      </c>
      <c r="K35" s="34" t="s">
        <v>39</v>
      </c>
      <c r="L35" s="35" t="s">
        <v>723</v>
      </c>
      <c r="M35" s="50" t="s">
        <v>724</v>
      </c>
    </row>
    <row r="36" spans="1:13" ht="129" customHeight="1">
      <c r="A36" s="147">
        <v>100</v>
      </c>
      <c r="B36" s="171" t="s">
        <v>700</v>
      </c>
      <c r="C36" s="41">
        <v>45143</v>
      </c>
      <c r="D36" s="32" t="s">
        <v>695</v>
      </c>
      <c r="E36" s="196" t="s">
        <v>701</v>
      </c>
      <c r="F36" s="39" t="s">
        <v>12</v>
      </c>
      <c r="G36" s="91" t="s">
        <v>294</v>
      </c>
      <c r="H36" s="74" t="s">
        <v>938</v>
      </c>
      <c r="I36" s="33" t="s">
        <v>762</v>
      </c>
      <c r="J36" s="69" t="s">
        <v>271</v>
      </c>
      <c r="K36" s="34" t="s">
        <v>39</v>
      </c>
      <c r="L36" s="35" t="s">
        <v>702</v>
      </c>
      <c r="M36" s="50" t="s">
        <v>703</v>
      </c>
    </row>
    <row r="37" spans="1:13" ht="129" customHeight="1">
      <c r="A37" s="147">
        <v>99</v>
      </c>
      <c r="B37" s="171" t="s">
        <v>717</v>
      </c>
      <c r="C37" s="41">
        <v>45143</v>
      </c>
      <c r="D37" s="32" t="s">
        <v>761</v>
      </c>
      <c r="E37" s="196" t="s">
        <v>718</v>
      </c>
      <c r="F37" s="39" t="s">
        <v>12</v>
      </c>
      <c r="G37" s="91">
        <v>15</v>
      </c>
      <c r="H37" s="74" t="s">
        <v>939</v>
      </c>
      <c r="I37" s="33" t="s">
        <v>326</v>
      </c>
      <c r="J37" s="67" t="s">
        <v>184</v>
      </c>
      <c r="K37" s="34" t="s">
        <v>39</v>
      </c>
      <c r="L37" s="35" t="s">
        <v>719</v>
      </c>
      <c r="M37" s="50" t="s">
        <v>720</v>
      </c>
    </row>
    <row r="38" spans="1:13" ht="129" customHeight="1">
      <c r="A38" s="147">
        <v>98</v>
      </c>
      <c r="B38" s="171" t="s">
        <v>696</v>
      </c>
      <c r="C38" s="41">
        <v>45142</v>
      </c>
      <c r="D38" s="32" t="s">
        <v>41</v>
      </c>
      <c r="E38" s="196" t="s">
        <v>697</v>
      </c>
      <c r="F38" s="39" t="s">
        <v>12</v>
      </c>
      <c r="G38" s="91">
        <v>100</v>
      </c>
      <c r="H38" s="74" t="s">
        <v>940</v>
      </c>
      <c r="I38" s="33" t="s">
        <v>788</v>
      </c>
      <c r="J38" s="67" t="s">
        <v>601</v>
      </c>
      <c r="K38" s="34" t="s">
        <v>39</v>
      </c>
      <c r="L38" s="35" t="s">
        <v>698</v>
      </c>
      <c r="M38" s="50" t="s">
        <v>699</v>
      </c>
    </row>
    <row r="39" spans="1:13" ht="129" customHeight="1">
      <c r="A39" s="147">
        <v>97</v>
      </c>
      <c r="B39" s="171" t="s">
        <v>689</v>
      </c>
      <c r="C39" s="41">
        <v>45141</v>
      </c>
      <c r="D39" s="32" t="s">
        <v>596</v>
      </c>
      <c r="E39" s="196" t="s">
        <v>694</v>
      </c>
      <c r="F39" s="39" t="s">
        <v>12</v>
      </c>
      <c r="G39" s="90">
        <v>13</v>
      </c>
      <c r="H39" s="74" t="s">
        <v>941</v>
      </c>
      <c r="I39" s="37" t="s">
        <v>690</v>
      </c>
      <c r="J39" s="67" t="s">
        <v>691</v>
      </c>
      <c r="K39" s="34" t="s">
        <v>39</v>
      </c>
      <c r="L39" s="35" t="s">
        <v>692</v>
      </c>
      <c r="M39" s="35" t="s">
        <v>693</v>
      </c>
    </row>
    <row r="40" spans="1:13" ht="129" customHeight="1">
      <c r="A40" s="147">
        <v>96</v>
      </c>
      <c r="B40" s="171" t="s">
        <v>675</v>
      </c>
      <c r="C40" s="170">
        <v>45140</v>
      </c>
      <c r="D40" s="32" t="s">
        <v>676</v>
      </c>
      <c r="E40" s="195" t="s">
        <v>677</v>
      </c>
      <c r="F40" s="39" t="s">
        <v>12</v>
      </c>
      <c r="G40" s="91">
        <v>28</v>
      </c>
      <c r="H40" s="73" t="s">
        <v>942</v>
      </c>
      <c r="I40" s="33" t="s">
        <v>678</v>
      </c>
      <c r="J40" s="43" t="s">
        <v>374</v>
      </c>
      <c r="K40" s="34" t="s">
        <v>39</v>
      </c>
      <c r="L40" s="35" t="s">
        <v>679</v>
      </c>
      <c r="M40" s="50" t="s">
        <v>680</v>
      </c>
    </row>
    <row r="41" spans="1:13" ht="129" customHeight="1">
      <c r="A41" s="147">
        <v>95</v>
      </c>
      <c r="B41" s="171" t="s">
        <v>725</v>
      </c>
      <c r="C41" s="41">
        <v>45139</v>
      </c>
      <c r="D41" s="32" t="s">
        <v>742</v>
      </c>
      <c r="E41" s="196" t="s">
        <v>726</v>
      </c>
      <c r="F41" s="39" t="s">
        <v>12</v>
      </c>
      <c r="G41" s="91" t="s">
        <v>294</v>
      </c>
      <c r="H41" s="74" t="s">
        <v>943</v>
      </c>
      <c r="I41" s="37" t="s">
        <v>807</v>
      </c>
      <c r="J41" s="69" t="s">
        <v>597</v>
      </c>
      <c r="K41" s="34" t="s">
        <v>39</v>
      </c>
      <c r="L41" s="35" t="s">
        <v>727</v>
      </c>
      <c r="M41" s="50" t="s">
        <v>728</v>
      </c>
    </row>
    <row r="42" spans="1:13" ht="129" customHeight="1">
      <c r="A42" s="147">
        <v>94</v>
      </c>
      <c r="B42" s="171" t="s">
        <v>713</v>
      </c>
      <c r="C42" s="170">
        <v>45139</v>
      </c>
      <c r="D42" s="32" t="s">
        <v>444</v>
      </c>
      <c r="E42" s="195" t="s">
        <v>714</v>
      </c>
      <c r="F42" s="39" t="s">
        <v>12</v>
      </c>
      <c r="G42" s="91" t="s">
        <v>294</v>
      </c>
      <c r="H42" s="73" t="s">
        <v>944</v>
      </c>
      <c r="I42" s="37" t="s">
        <v>811</v>
      </c>
      <c r="J42" s="69" t="s">
        <v>597</v>
      </c>
      <c r="K42" s="34" t="s">
        <v>39</v>
      </c>
      <c r="L42" s="35" t="s">
        <v>715</v>
      </c>
      <c r="M42" s="50" t="s">
        <v>716</v>
      </c>
    </row>
    <row r="43" spans="1:13" ht="129" customHeight="1">
      <c r="A43" s="147">
        <v>93</v>
      </c>
      <c r="B43" s="171" t="s">
        <v>681</v>
      </c>
      <c r="C43" s="170">
        <v>45139</v>
      </c>
      <c r="D43" s="32" t="s">
        <v>636</v>
      </c>
      <c r="E43" s="195" t="s">
        <v>682</v>
      </c>
      <c r="F43" s="39" t="s">
        <v>12</v>
      </c>
      <c r="G43" s="91" t="s">
        <v>294</v>
      </c>
      <c r="H43" s="73" t="s">
        <v>945</v>
      </c>
      <c r="I43" s="33" t="s">
        <v>683</v>
      </c>
      <c r="J43" s="43" t="s">
        <v>374</v>
      </c>
      <c r="K43" s="34" t="s">
        <v>39</v>
      </c>
      <c r="L43" s="35" t="s">
        <v>684</v>
      </c>
      <c r="M43" s="50" t="s">
        <v>685</v>
      </c>
    </row>
    <row r="44" spans="1:13" ht="129" customHeight="1">
      <c r="A44" s="147">
        <v>92</v>
      </c>
      <c r="B44" s="171" t="s">
        <v>893</v>
      </c>
      <c r="C44" s="41">
        <v>45138</v>
      </c>
      <c r="D44" s="32" t="s">
        <v>894</v>
      </c>
      <c r="E44" s="196" t="s">
        <v>895</v>
      </c>
      <c r="F44" s="39" t="s">
        <v>12</v>
      </c>
      <c r="G44" s="91">
        <v>50</v>
      </c>
      <c r="H44" s="74" t="s">
        <v>946</v>
      </c>
      <c r="I44" s="37" t="s">
        <v>896</v>
      </c>
      <c r="J44" s="67" t="s">
        <v>897</v>
      </c>
      <c r="K44" s="34" t="s">
        <v>39</v>
      </c>
      <c r="L44" s="35" t="s">
        <v>898</v>
      </c>
      <c r="M44" s="50" t="s">
        <v>899</v>
      </c>
    </row>
    <row r="45" spans="1:13" ht="129" customHeight="1">
      <c r="A45" s="147">
        <v>91</v>
      </c>
      <c r="B45" s="171" t="s">
        <v>664</v>
      </c>
      <c r="C45" s="41">
        <v>45138</v>
      </c>
      <c r="D45" s="32" t="s">
        <v>663</v>
      </c>
      <c r="E45" s="196" t="s">
        <v>668</v>
      </c>
      <c r="F45" s="39" t="s">
        <v>12</v>
      </c>
      <c r="G45" s="90" t="s">
        <v>294</v>
      </c>
      <c r="H45" s="74" t="s">
        <v>947</v>
      </c>
      <c r="I45" s="37" t="s">
        <v>37</v>
      </c>
      <c r="J45" s="67" t="s">
        <v>428</v>
      </c>
      <c r="K45" s="34" t="s">
        <v>39</v>
      </c>
      <c r="L45" s="35" t="s">
        <v>665</v>
      </c>
      <c r="M45" s="50" t="s">
        <v>666</v>
      </c>
    </row>
    <row r="46" spans="1:13" ht="163.5" customHeight="1">
      <c r="A46" s="147">
        <v>90</v>
      </c>
      <c r="B46" s="171" t="s">
        <v>659</v>
      </c>
      <c r="C46" s="41">
        <v>45138</v>
      </c>
      <c r="D46" s="32" t="s">
        <v>548</v>
      </c>
      <c r="E46" s="196" t="s">
        <v>660</v>
      </c>
      <c r="F46" s="39" t="s">
        <v>12</v>
      </c>
      <c r="G46" s="91" t="s">
        <v>294</v>
      </c>
      <c r="H46" s="74" t="s">
        <v>948</v>
      </c>
      <c r="I46" s="37" t="s">
        <v>673</v>
      </c>
      <c r="J46" s="43" t="s">
        <v>374</v>
      </c>
      <c r="K46" s="34" t="s">
        <v>39</v>
      </c>
      <c r="L46" s="35" t="s">
        <v>661</v>
      </c>
      <c r="M46" s="50" t="s">
        <v>662</v>
      </c>
    </row>
    <row r="47" spans="1:13" ht="174" customHeight="1">
      <c r="A47" s="147">
        <v>89</v>
      </c>
      <c r="B47" s="171" t="s">
        <v>654</v>
      </c>
      <c r="C47" s="41">
        <v>45138</v>
      </c>
      <c r="D47" s="32" t="s">
        <v>655</v>
      </c>
      <c r="E47" s="196" t="s">
        <v>862</v>
      </c>
      <c r="F47" s="39" t="s">
        <v>12</v>
      </c>
      <c r="G47" s="91" t="s">
        <v>294</v>
      </c>
      <c r="H47" s="74" t="s">
        <v>949</v>
      </c>
      <c r="I47" s="37" t="s">
        <v>564</v>
      </c>
      <c r="J47" s="67" t="s">
        <v>658</v>
      </c>
      <c r="K47" s="34" t="s">
        <v>39</v>
      </c>
      <c r="L47" s="35" t="s">
        <v>656</v>
      </c>
      <c r="M47" s="50" t="s">
        <v>657</v>
      </c>
    </row>
    <row r="48" spans="1:13" ht="139.5" customHeight="1">
      <c r="A48" s="147">
        <v>88</v>
      </c>
      <c r="B48" s="171" t="s">
        <v>649</v>
      </c>
      <c r="C48" s="41">
        <v>45138</v>
      </c>
      <c r="D48" s="32" t="s">
        <v>650</v>
      </c>
      <c r="E48" s="196" t="s">
        <v>651</v>
      </c>
      <c r="F48" s="39" t="s">
        <v>12</v>
      </c>
      <c r="G48" s="91" t="s">
        <v>294</v>
      </c>
      <c r="H48" s="74" t="s">
        <v>950</v>
      </c>
      <c r="I48" s="37" t="s">
        <v>37</v>
      </c>
      <c r="J48" s="67" t="s">
        <v>592</v>
      </c>
      <c r="K48" s="34" t="s">
        <v>39</v>
      </c>
      <c r="L48" s="35" t="s">
        <v>652</v>
      </c>
      <c r="M48" s="50" t="s">
        <v>653</v>
      </c>
    </row>
    <row r="49" spans="1:13" ht="129" customHeight="1">
      <c r="A49" s="147">
        <v>87</v>
      </c>
      <c r="B49" s="171" t="s">
        <v>643</v>
      </c>
      <c r="C49" s="41">
        <v>45137</v>
      </c>
      <c r="D49" s="44" t="s">
        <v>644</v>
      </c>
      <c r="E49" s="42" t="s">
        <v>645</v>
      </c>
      <c r="F49" s="39" t="s">
        <v>12</v>
      </c>
      <c r="G49" s="90" t="s">
        <v>294</v>
      </c>
      <c r="H49" s="73" t="s">
        <v>951</v>
      </c>
      <c r="I49" s="37" t="s">
        <v>37</v>
      </c>
      <c r="J49" s="69" t="s">
        <v>648</v>
      </c>
      <c r="K49" s="34" t="s">
        <v>39</v>
      </c>
      <c r="L49" s="35" t="s">
        <v>646</v>
      </c>
      <c r="M49" s="50" t="s">
        <v>647</v>
      </c>
    </row>
    <row r="50" spans="1:13" ht="129" customHeight="1">
      <c r="A50" s="147">
        <v>86</v>
      </c>
      <c r="B50" s="171" t="s">
        <v>640</v>
      </c>
      <c r="C50" s="170">
        <v>45133</v>
      </c>
      <c r="D50" s="32" t="s">
        <v>636</v>
      </c>
      <c r="E50" s="195" t="s">
        <v>637</v>
      </c>
      <c r="F50" s="39" t="s">
        <v>12</v>
      </c>
      <c r="G50" s="91">
        <v>30</v>
      </c>
      <c r="H50" s="73" t="s">
        <v>952</v>
      </c>
      <c r="I50" s="33" t="s">
        <v>602</v>
      </c>
      <c r="J50" s="43" t="s">
        <v>374</v>
      </c>
      <c r="K50" s="34" t="s">
        <v>39</v>
      </c>
      <c r="L50" s="35" t="s">
        <v>638</v>
      </c>
      <c r="M50" s="50" t="s">
        <v>639</v>
      </c>
    </row>
    <row r="51" spans="1:13" ht="129" customHeight="1">
      <c r="A51" s="147">
        <v>85</v>
      </c>
      <c r="B51" s="171" t="s">
        <v>631</v>
      </c>
      <c r="C51" s="150">
        <v>45133</v>
      </c>
      <c r="D51" s="32" t="s">
        <v>632</v>
      </c>
      <c r="E51" s="195" t="s">
        <v>633</v>
      </c>
      <c r="F51" s="39" t="s">
        <v>12</v>
      </c>
      <c r="G51" s="91">
        <v>200</v>
      </c>
      <c r="H51" s="74" t="s">
        <v>953</v>
      </c>
      <c r="I51" s="37" t="s">
        <v>37</v>
      </c>
      <c r="J51" s="67" t="s">
        <v>373</v>
      </c>
      <c r="K51" s="34" t="s">
        <v>39</v>
      </c>
      <c r="L51" s="35" t="s">
        <v>634</v>
      </c>
      <c r="M51" s="50" t="s">
        <v>635</v>
      </c>
    </row>
    <row r="52" spans="1:13" ht="129" customHeight="1">
      <c r="A52" s="147">
        <v>84</v>
      </c>
      <c r="B52" s="171" t="s">
        <v>626</v>
      </c>
      <c r="C52" s="150">
        <v>45133</v>
      </c>
      <c r="D52" s="32" t="s">
        <v>627</v>
      </c>
      <c r="E52" s="195" t="s">
        <v>628</v>
      </c>
      <c r="F52" s="39" t="s">
        <v>12</v>
      </c>
      <c r="G52" s="91">
        <v>300</v>
      </c>
      <c r="H52" s="74" t="s">
        <v>953</v>
      </c>
      <c r="I52" s="37" t="s">
        <v>37</v>
      </c>
      <c r="J52" s="67" t="s">
        <v>373</v>
      </c>
      <c r="K52" s="34" t="s">
        <v>39</v>
      </c>
      <c r="L52" s="35" t="s">
        <v>629</v>
      </c>
      <c r="M52" s="50" t="s">
        <v>630</v>
      </c>
    </row>
    <row r="53" spans="1:13" ht="129" customHeight="1">
      <c r="A53" s="147">
        <v>83</v>
      </c>
      <c r="B53" s="171" t="s">
        <v>622</v>
      </c>
      <c r="C53" s="150">
        <v>45133</v>
      </c>
      <c r="D53" s="32" t="s">
        <v>375</v>
      </c>
      <c r="E53" s="195" t="s">
        <v>623</v>
      </c>
      <c r="F53" s="39" t="s">
        <v>12</v>
      </c>
      <c r="G53" s="91" t="s">
        <v>294</v>
      </c>
      <c r="H53" s="74" t="s">
        <v>954</v>
      </c>
      <c r="I53" s="37" t="s">
        <v>37</v>
      </c>
      <c r="J53" s="67" t="s">
        <v>373</v>
      </c>
      <c r="K53" s="34" t="s">
        <v>39</v>
      </c>
      <c r="L53" s="35" t="s">
        <v>624</v>
      </c>
      <c r="M53" s="50" t="s">
        <v>625</v>
      </c>
    </row>
    <row r="54" spans="1:13" ht="129" customHeight="1">
      <c r="A54" s="147">
        <v>82</v>
      </c>
      <c r="B54" s="172" t="s">
        <v>618</v>
      </c>
      <c r="C54" s="41">
        <v>45132</v>
      </c>
      <c r="D54" s="32" t="s">
        <v>619</v>
      </c>
      <c r="E54" s="195" t="s">
        <v>620</v>
      </c>
      <c r="F54" s="39" t="s">
        <v>12</v>
      </c>
      <c r="G54" s="91" t="s">
        <v>294</v>
      </c>
      <c r="H54" s="73" t="s">
        <v>955</v>
      </c>
      <c r="I54" s="33" t="s">
        <v>489</v>
      </c>
      <c r="J54" s="43" t="s">
        <v>565</v>
      </c>
      <c r="K54" s="34" t="s">
        <v>39</v>
      </c>
      <c r="L54" s="35" t="s">
        <v>621</v>
      </c>
      <c r="M54" s="50" t="s">
        <v>474</v>
      </c>
    </row>
    <row r="55" spans="1:13" ht="129" customHeight="1">
      <c r="A55" s="147">
        <v>81</v>
      </c>
      <c r="B55" s="172" t="s">
        <v>608</v>
      </c>
      <c r="C55" s="41">
        <v>45132</v>
      </c>
      <c r="D55" s="32" t="s">
        <v>609</v>
      </c>
      <c r="E55" s="195" t="s">
        <v>610</v>
      </c>
      <c r="F55" s="39" t="s">
        <v>12</v>
      </c>
      <c r="G55" s="91" t="s">
        <v>294</v>
      </c>
      <c r="H55" s="73" t="s">
        <v>956</v>
      </c>
      <c r="I55" s="33" t="s">
        <v>71</v>
      </c>
      <c r="J55" s="89" t="s">
        <v>466</v>
      </c>
      <c r="K55" s="34" t="s">
        <v>39</v>
      </c>
      <c r="L55" s="35" t="s">
        <v>611</v>
      </c>
      <c r="M55" s="50" t="s">
        <v>612</v>
      </c>
    </row>
    <row r="56" spans="1:13" ht="129" customHeight="1">
      <c r="A56" s="147">
        <v>80</v>
      </c>
      <c r="B56" s="172" t="s">
        <v>603</v>
      </c>
      <c r="C56" s="41">
        <v>45131</v>
      </c>
      <c r="D56" s="32" t="s">
        <v>604</v>
      </c>
      <c r="E56" s="195" t="s">
        <v>605</v>
      </c>
      <c r="F56" s="39" t="s">
        <v>12</v>
      </c>
      <c r="G56" s="91" t="s">
        <v>294</v>
      </c>
      <c r="H56" s="73" t="s">
        <v>957</v>
      </c>
      <c r="I56" s="33" t="s">
        <v>31</v>
      </c>
      <c r="J56" s="89" t="s">
        <v>372</v>
      </c>
      <c r="K56" s="34" t="s">
        <v>39</v>
      </c>
      <c r="L56" s="35" t="s">
        <v>606</v>
      </c>
      <c r="M56" s="50" t="s">
        <v>607</v>
      </c>
    </row>
    <row r="57" spans="1:13" ht="129" customHeight="1">
      <c r="A57" s="147">
        <v>79</v>
      </c>
      <c r="B57" s="171" t="s">
        <v>667</v>
      </c>
      <c r="C57" s="41">
        <v>45128</v>
      </c>
      <c r="D57" s="32" t="s">
        <v>674</v>
      </c>
      <c r="E57" s="196" t="s">
        <v>672</v>
      </c>
      <c r="F57" s="39" t="s">
        <v>12</v>
      </c>
      <c r="G57" s="91">
        <v>20</v>
      </c>
      <c r="H57" s="74" t="s">
        <v>958</v>
      </c>
      <c r="I57" s="33" t="s">
        <v>671</v>
      </c>
      <c r="J57" s="67" t="s">
        <v>183</v>
      </c>
      <c r="K57" s="34" t="s">
        <v>39</v>
      </c>
      <c r="L57" s="35" t="s">
        <v>669</v>
      </c>
      <c r="M57" s="50" t="s">
        <v>670</v>
      </c>
    </row>
    <row r="58" spans="1:13" ht="129" customHeight="1">
      <c r="A58" s="147">
        <v>78</v>
      </c>
      <c r="B58" s="171" t="s">
        <v>582</v>
      </c>
      <c r="C58" s="41">
        <v>45127</v>
      </c>
      <c r="D58" s="32" t="s">
        <v>583</v>
      </c>
      <c r="E58" s="196" t="s">
        <v>584</v>
      </c>
      <c r="F58" s="39" t="s">
        <v>12</v>
      </c>
      <c r="G58" s="90">
        <v>80</v>
      </c>
      <c r="H58" s="73" t="s">
        <v>959</v>
      </c>
      <c r="I58" s="33" t="s">
        <v>442</v>
      </c>
      <c r="J58" s="160" t="s">
        <v>581</v>
      </c>
      <c r="K58" s="34" t="s">
        <v>39</v>
      </c>
      <c r="L58" s="35" t="s">
        <v>585</v>
      </c>
      <c r="M58" s="50" t="s">
        <v>586</v>
      </c>
    </row>
    <row r="59" spans="1:13" ht="129" customHeight="1">
      <c r="A59" s="147">
        <v>77</v>
      </c>
      <c r="B59" s="171" t="s">
        <v>587</v>
      </c>
      <c r="C59" s="41">
        <v>45127</v>
      </c>
      <c r="D59" s="32" t="s">
        <v>595</v>
      </c>
      <c r="E59" s="196" t="s">
        <v>588</v>
      </c>
      <c r="F59" s="39" t="s">
        <v>12</v>
      </c>
      <c r="G59" s="91" t="s">
        <v>294</v>
      </c>
      <c r="H59" s="74" t="s">
        <v>960</v>
      </c>
      <c r="I59" s="33" t="s">
        <v>594</v>
      </c>
      <c r="J59" s="69" t="s">
        <v>271</v>
      </c>
      <c r="K59" s="70" t="s">
        <v>39</v>
      </c>
      <c r="L59" s="35" t="s">
        <v>589</v>
      </c>
      <c r="M59" s="50" t="s">
        <v>590</v>
      </c>
    </row>
    <row r="60" spans="1:13" ht="129" customHeight="1">
      <c r="A60" s="147">
        <v>76</v>
      </c>
      <c r="B60" s="171" t="s">
        <v>572</v>
      </c>
      <c r="C60" s="41">
        <v>45125</v>
      </c>
      <c r="D60" s="44" t="s">
        <v>381</v>
      </c>
      <c r="E60" s="196" t="s">
        <v>571</v>
      </c>
      <c r="F60" s="39" t="s">
        <v>12</v>
      </c>
      <c r="G60" s="91">
        <v>21</v>
      </c>
      <c r="H60" s="74" t="s">
        <v>961</v>
      </c>
      <c r="I60" s="33" t="s">
        <v>129</v>
      </c>
      <c r="J60" s="89" t="s">
        <v>369</v>
      </c>
      <c r="K60" s="34" t="s">
        <v>39</v>
      </c>
      <c r="L60" s="35" t="s">
        <v>568</v>
      </c>
      <c r="M60" s="50" t="s">
        <v>570</v>
      </c>
    </row>
    <row r="61" spans="1:13" ht="129" customHeight="1">
      <c r="A61" s="147">
        <v>75</v>
      </c>
      <c r="B61" s="171" t="s">
        <v>567</v>
      </c>
      <c r="C61" s="41">
        <v>45125</v>
      </c>
      <c r="D61" s="44" t="s">
        <v>381</v>
      </c>
      <c r="E61" s="196" t="s">
        <v>566</v>
      </c>
      <c r="F61" s="39" t="s">
        <v>12</v>
      </c>
      <c r="G61" s="91">
        <v>21</v>
      </c>
      <c r="H61" s="157" t="s">
        <v>962</v>
      </c>
      <c r="I61" s="33" t="s">
        <v>129</v>
      </c>
      <c r="J61" s="89" t="s">
        <v>369</v>
      </c>
      <c r="K61" s="34" t="s">
        <v>39</v>
      </c>
      <c r="L61" s="35" t="s">
        <v>569</v>
      </c>
      <c r="M61" s="50" t="s">
        <v>570</v>
      </c>
    </row>
    <row r="62" spans="1:13" ht="129" customHeight="1">
      <c r="A62" s="147">
        <v>74</v>
      </c>
      <c r="B62" s="171" t="s">
        <v>575</v>
      </c>
      <c r="C62" s="41">
        <v>45125</v>
      </c>
      <c r="D62" s="32" t="s">
        <v>579</v>
      </c>
      <c r="E62" s="196" t="s">
        <v>576</v>
      </c>
      <c r="F62" s="39" t="s">
        <v>12</v>
      </c>
      <c r="G62" s="90" t="s">
        <v>294</v>
      </c>
      <c r="H62" s="73" t="s">
        <v>963</v>
      </c>
      <c r="I62" s="37" t="s">
        <v>580</v>
      </c>
      <c r="J62" s="46" t="s">
        <v>581</v>
      </c>
      <c r="K62" s="34" t="s">
        <v>39</v>
      </c>
      <c r="L62" s="35" t="s">
        <v>577</v>
      </c>
      <c r="M62" s="50" t="s">
        <v>578</v>
      </c>
    </row>
    <row r="63" spans="1:13" ht="160.5" customHeight="1">
      <c r="A63" s="147">
        <v>73</v>
      </c>
      <c r="B63" s="171" t="s">
        <v>551</v>
      </c>
      <c r="C63" s="153">
        <v>45124</v>
      </c>
      <c r="D63" s="32" t="s">
        <v>548</v>
      </c>
      <c r="E63" s="195" t="s">
        <v>563</v>
      </c>
      <c r="F63" s="39" t="s">
        <v>12</v>
      </c>
      <c r="G63" s="91">
        <v>16</v>
      </c>
      <c r="H63" s="73" t="s">
        <v>964</v>
      </c>
      <c r="I63" s="33" t="s">
        <v>564</v>
      </c>
      <c r="J63" s="43" t="s">
        <v>374</v>
      </c>
      <c r="K63" s="70" t="s">
        <v>39</v>
      </c>
      <c r="L63" s="35" t="s">
        <v>549</v>
      </c>
      <c r="M63" s="50" t="s">
        <v>550</v>
      </c>
    </row>
    <row r="64" spans="1:13" ht="143.25" customHeight="1">
      <c r="A64" s="147">
        <v>72</v>
      </c>
      <c r="B64" s="171" t="s">
        <v>544</v>
      </c>
      <c r="C64" s="153">
        <v>45124</v>
      </c>
      <c r="D64" s="32" t="s">
        <v>350</v>
      </c>
      <c r="E64" s="195" t="s">
        <v>545</v>
      </c>
      <c r="F64" s="39" t="s">
        <v>12</v>
      </c>
      <c r="G64" s="91">
        <v>23</v>
      </c>
      <c r="H64" s="73" t="s">
        <v>965</v>
      </c>
      <c r="I64" s="33" t="s">
        <v>129</v>
      </c>
      <c r="J64" s="67" t="s">
        <v>184</v>
      </c>
      <c r="K64" s="70" t="s">
        <v>39</v>
      </c>
      <c r="L64" s="35" t="s">
        <v>546</v>
      </c>
      <c r="M64" s="50" t="s">
        <v>547</v>
      </c>
    </row>
    <row r="65" spans="1:13" ht="120.75" customHeight="1">
      <c r="A65" s="147">
        <v>71</v>
      </c>
      <c r="B65" s="171" t="s">
        <v>555</v>
      </c>
      <c r="C65" s="153">
        <v>45124</v>
      </c>
      <c r="D65" s="44" t="s">
        <v>552</v>
      </c>
      <c r="E65" s="196" t="s">
        <v>795</v>
      </c>
      <c r="F65" s="39" t="s">
        <v>12</v>
      </c>
      <c r="G65" s="90">
        <v>10</v>
      </c>
      <c r="H65" s="74" t="s">
        <v>966</v>
      </c>
      <c r="I65" s="37" t="s">
        <v>704</v>
      </c>
      <c r="J65" s="67" t="s">
        <v>182</v>
      </c>
      <c r="K65" s="70" t="s">
        <v>39</v>
      </c>
      <c r="L65" s="35" t="s">
        <v>553</v>
      </c>
      <c r="M65" s="50" t="s">
        <v>554</v>
      </c>
    </row>
    <row r="66" spans="1:13" ht="142.5" customHeight="1">
      <c r="A66" s="147">
        <v>70</v>
      </c>
      <c r="B66" s="171" t="s">
        <v>542</v>
      </c>
      <c r="C66" s="41">
        <v>45121</v>
      </c>
      <c r="D66" s="44" t="s">
        <v>537</v>
      </c>
      <c r="E66" s="196" t="s">
        <v>538</v>
      </c>
      <c r="F66" s="39" t="s">
        <v>12</v>
      </c>
      <c r="G66" s="91">
        <v>100</v>
      </c>
      <c r="H66" s="73" t="s">
        <v>967</v>
      </c>
      <c r="I66" s="33" t="s">
        <v>539</v>
      </c>
      <c r="J66" s="89" t="s">
        <v>451</v>
      </c>
      <c r="K66" s="70" t="s">
        <v>39</v>
      </c>
      <c r="L66" s="35" t="s">
        <v>540</v>
      </c>
      <c r="M66" s="50" t="s">
        <v>541</v>
      </c>
    </row>
    <row r="67" spans="1:13" ht="129" customHeight="1">
      <c r="A67" s="147">
        <v>69</v>
      </c>
      <c r="B67" s="171" t="s">
        <v>480</v>
      </c>
      <c r="C67" s="41">
        <v>45117</v>
      </c>
      <c r="D67" s="32" t="s">
        <v>481</v>
      </c>
      <c r="E67" s="195" t="s">
        <v>688</v>
      </c>
      <c r="F67" s="39" t="s">
        <v>12</v>
      </c>
      <c r="G67" s="91">
        <v>10</v>
      </c>
      <c r="H67" s="73" t="s">
        <v>968</v>
      </c>
      <c r="I67" s="33" t="s">
        <v>129</v>
      </c>
      <c r="J67" s="89" t="s">
        <v>184</v>
      </c>
      <c r="K67" s="34" t="s">
        <v>39</v>
      </c>
      <c r="L67" s="72" t="s">
        <v>482</v>
      </c>
      <c r="M67" s="50" t="s">
        <v>483</v>
      </c>
    </row>
    <row r="68" spans="1:13" ht="129" customHeight="1">
      <c r="A68" s="147">
        <v>68</v>
      </c>
      <c r="B68" s="172" t="s">
        <v>484</v>
      </c>
      <c r="C68" s="41">
        <v>45117</v>
      </c>
      <c r="D68" s="32" t="s">
        <v>485</v>
      </c>
      <c r="E68" s="195" t="s">
        <v>486</v>
      </c>
      <c r="F68" s="39" t="s">
        <v>12</v>
      </c>
      <c r="G68" s="91">
        <v>50</v>
      </c>
      <c r="H68" s="73" t="s">
        <v>1040</v>
      </c>
      <c r="I68" s="33" t="s">
        <v>489</v>
      </c>
      <c r="J68" s="43" t="s">
        <v>565</v>
      </c>
      <c r="K68" s="34" t="s">
        <v>39</v>
      </c>
      <c r="L68" s="35" t="s">
        <v>487</v>
      </c>
      <c r="M68" s="50" t="s">
        <v>488</v>
      </c>
    </row>
    <row r="69" spans="1:13" ht="129" customHeight="1">
      <c r="A69" s="147">
        <v>67</v>
      </c>
      <c r="B69" s="171" t="s">
        <v>461</v>
      </c>
      <c r="C69" s="41">
        <v>45111</v>
      </c>
      <c r="D69" s="32" t="s">
        <v>462</v>
      </c>
      <c r="E69" s="196" t="s">
        <v>463</v>
      </c>
      <c r="F69" s="39" t="s">
        <v>12</v>
      </c>
      <c r="G69" s="91">
        <v>45</v>
      </c>
      <c r="H69" s="73" t="s">
        <v>969</v>
      </c>
      <c r="I69" s="33" t="s">
        <v>467</v>
      </c>
      <c r="J69" s="89" t="s">
        <v>466</v>
      </c>
      <c r="K69" s="34" t="s">
        <v>39</v>
      </c>
      <c r="L69" s="72" t="s">
        <v>464</v>
      </c>
      <c r="M69" s="50" t="s">
        <v>465</v>
      </c>
    </row>
    <row r="70" spans="1:13" ht="129" customHeight="1">
      <c r="A70" s="147">
        <v>66</v>
      </c>
      <c r="B70" s="171" t="s">
        <v>457</v>
      </c>
      <c r="C70" s="41">
        <v>45111</v>
      </c>
      <c r="D70" s="32" t="s">
        <v>617</v>
      </c>
      <c r="E70" s="196" t="s">
        <v>458</v>
      </c>
      <c r="F70" s="39" t="s">
        <v>12</v>
      </c>
      <c r="G70" s="91">
        <v>45</v>
      </c>
      <c r="H70" s="73" t="s">
        <v>970</v>
      </c>
      <c r="I70" s="33" t="s">
        <v>468</v>
      </c>
      <c r="J70" s="67" t="s">
        <v>429</v>
      </c>
      <c r="K70" s="34" t="s">
        <v>39</v>
      </c>
      <c r="L70" s="35" t="s">
        <v>459</v>
      </c>
      <c r="M70" s="50" t="s">
        <v>460</v>
      </c>
    </row>
    <row r="71" spans="1:13" ht="129" customHeight="1">
      <c r="A71" s="147">
        <v>65</v>
      </c>
      <c r="B71" s="171" t="s">
        <v>436</v>
      </c>
      <c r="C71" s="41">
        <v>45104</v>
      </c>
      <c r="D71" s="32" t="s">
        <v>441</v>
      </c>
      <c r="E71" s="196" t="s">
        <v>437</v>
      </c>
      <c r="F71" s="39" t="s">
        <v>12</v>
      </c>
      <c r="G71" s="91">
        <v>100</v>
      </c>
      <c r="H71" s="73" t="s">
        <v>971</v>
      </c>
      <c r="I71" s="33" t="s">
        <v>442</v>
      </c>
      <c r="J71" s="67" t="s">
        <v>440</v>
      </c>
      <c r="K71" s="34" t="s">
        <v>39</v>
      </c>
      <c r="L71" s="132" t="s">
        <v>438</v>
      </c>
      <c r="M71" s="133" t="s">
        <v>439</v>
      </c>
    </row>
    <row r="72" spans="1:13" ht="129" customHeight="1">
      <c r="A72" s="147">
        <v>64</v>
      </c>
      <c r="B72" s="171" t="s">
        <v>431</v>
      </c>
      <c r="C72" s="41">
        <v>45101</v>
      </c>
      <c r="D72" s="44" t="s">
        <v>370</v>
      </c>
      <c r="E72" s="196" t="s">
        <v>435</v>
      </c>
      <c r="F72" s="39" t="s">
        <v>12</v>
      </c>
      <c r="G72" s="90">
        <v>60</v>
      </c>
      <c r="H72" s="73" t="s">
        <v>972</v>
      </c>
      <c r="I72" s="33" t="s">
        <v>432</v>
      </c>
      <c r="J72" s="67" t="s">
        <v>410</v>
      </c>
      <c r="K72" s="34" t="s">
        <v>39</v>
      </c>
      <c r="L72" s="35" t="s">
        <v>433</v>
      </c>
      <c r="M72" s="50" t="s">
        <v>434</v>
      </c>
    </row>
    <row r="73" spans="1:13" ht="129" customHeight="1">
      <c r="A73" s="147">
        <v>63</v>
      </c>
      <c r="B73" s="171" t="s">
        <v>418</v>
      </c>
      <c r="C73" s="41">
        <v>45096</v>
      </c>
      <c r="D73" s="71" t="s">
        <v>419</v>
      </c>
      <c r="E73" s="197" t="s">
        <v>856</v>
      </c>
      <c r="F73" s="39" t="s">
        <v>12</v>
      </c>
      <c r="G73" s="90">
        <v>50</v>
      </c>
      <c r="H73" s="73" t="s">
        <v>973</v>
      </c>
      <c r="I73" s="86" t="s">
        <v>31</v>
      </c>
      <c r="J73" s="89" t="s">
        <v>451</v>
      </c>
      <c r="K73" s="34" t="s">
        <v>39</v>
      </c>
      <c r="L73" s="35" t="s">
        <v>420</v>
      </c>
      <c r="M73" s="50" t="s">
        <v>421</v>
      </c>
    </row>
    <row r="74" spans="1:13" ht="129" customHeight="1">
      <c r="A74" s="147">
        <v>62</v>
      </c>
      <c r="B74" s="171" t="s">
        <v>417</v>
      </c>
      <c r="C74" s="41">
        <v>45094</v>
      </c>
      <c r="D74" s="32" t="s">
        <v>413</v>
      </c>
      <c r="E74" s="195" t="s">
        <v>543</v>
      </c>
      <c r="F74" s="39" t="s">
        <v>12</v>
      </c>
      <c r="G74" s="91">
        <v>18</v>
      </c>
      <c r="H74" s="74" t="s">
        <v>974</v>
      </c>
      <c r="I74" s="33" t="s">
        <v>37</v>
      </c>
      <c r="J74" s="69" t="s">
        <v>414</v>
      </c>
      <c r="K74" s="34" t="s">
        <v>39</v>
      </c>
      <c r="L74" s="35" t="s">
        <v>415</v>
      </c>
      <c r="M74" s="50" t="s">
        <v>416</v>
      </c>
    </row>
    <row r="75" spans="1:13" ht="129" customHeight="1">
      <c r="A75" s="147">
        <v>61</v>
      </c>
      <c r="B75" s="171" t="s">
        <v>452</v>
      </c>
      <c r="C75" s="41">
        <v>45090</v>
      </c>
      <c r="D75" s="135" t="s">
        <v>453</v>
      </c>
      <c r="E75" s="68" t="s">
        <v>471</v>
      </c>
      <c r="F75" s="39" t="s">
        <v>12</v>
      </c>
      <c r="G75" s="91">
        <v>120</v>
      </c>
      <c r="H75" s="74" t="s">
        <v>975</v>
      </c>
      <c r="I75" s="37" t="s">
        <v>472</v>
      </c>
      <c r="J75" s="43" t="s">
        <v>454</v>
      </c>
      <c r="K75" s="34" t="s">
        <v>39</v>
      </c>
      <c r="L75" s="35" t="s">
        <v>455</v>
      </c>
      <c r="M75" s="50" t="s">
        <v>456</v>
      </c>
    </row>
    <row r="76" spans="1:13" ht="129" customHeight="1">
      <c r="A76" s="147">
        <v>60</v>
      </c>
      <c r="B76" s="171" t="s">
        <v>376</v>
      </c>
      <c r="C76" s="41">
        <v>45089</v>
      </c>
      <c r="D76" s="32" t="s">
        <v>375</v>
      </c>
      <c r="E76" s="195" t="s">
        <v>380</v>
      </c>
      <c r="F76" s="39" t="s">
        <v>12</v>
      </c>
      <c r="G76" s="91">
        <v>200</v>
      </c>
      <c r="H76" s="74" t="s">
        <v>976</v>
      </c>
      <c r="I76" s="37" t="s">
        <v>379</v>
      </c>
      <c r="J76" s="67" t="s">
        <v>373</v>
      </c>
      <c r="K76" s="34" t="s">
        <v>39</v>
      </c>
      <c r="L76" s="123" t="s">
        <v>377</v>
      </c>
      <c r="M76" s="124" t="s">
        <v>378</v>
      </c>
    </row>
    <row r="77" spans="1:13" ht="129" customHeight="1">
      <c r="A77" s="147">
        <v>59</v>
      </c>
      <c r="B77" s="171" t="s">
        <v>387</v>
      </c>
      <c r="C77" s="41">
        <v>45086</v>
      </c>
      <c r="D77" s="44" t="s">
        <v>262</v>
      </c>
      <c r="E77" s="196" t="s">
        <v>390</v>
      </c>
      <c r="F77" s="39" t="s">
        <v>12</v>
      </c>
      <c r="G77" s="90"/>
      <c r="H77" s="73" t="s">
        <v>977</v>
      </c>
      <c r="I77" s="33" t="s">
        <v>383</v>
      </c>
      <c r="J77" s="67" t="s">
        <v>369</v>
      </c>
      <c r="K77" s="122"/>
      <c r="L77" s="35" t="s">
        <v>384</v>
      </c>
      <c r="M77" s="50" t="s">
        <v>385</v>
      </c>
    </row>
    <row r="78" spans="1:13" ht="129" customHeight="1">
      <c r="A78" s="147">
        <v>58</v>
      </c>
      <c r="B78" s="171" t="s">
        <v>386</v>
      </c>
      <c r="C78" s="41">
        <v>45086</v>
      </c>
      <c r="D78" s="44" t="s">
        <v>381</v>
      </c>
      <c r="E78" s="196" t="s">
        <v>382</v>
      </c>
      <c r="F78" s="39" t="s">
        <v>12</v>
      </c>
      <c r="G78" s="90"/>
      <c r="H78" s="73" t="s">
        <v>977</v>
      </c>
      <c r="I78" s="33" t="s">
        <v>383</v>
      </c>
      <c r="J78" s="67" t="s">
        <v>369</v>
      </c>
      <c r="K78" s="122"/>
      <c r="L78" s="35" t="s">
        <v>388</v>
      </c>
      <c r="M78" s="50" t="s">
        <v>389</v>
      </c>
    </row>
    <row r="79" spans="1:13" ht="129" customHeight="1">
      <c r="A79" s="147">
        <v>57</v>
      </c>
      <c r="B79" s="172" t="s">
        <v>364</v>
      </c>
      <c r="C79" s="151">
        <v>45072</v>
      </c>
      <c r="D79" s="32" t="s">
        <v>262</v>
      </c>
      <c r="E79" s="195" t="s">
        <v>591</v>
      </c>
      <c r="F79" s="39" t="s">
        <v>12</v>
      </c>
      <c r="G79" s="91">
        <v>35</v>
      </c>
      <c r="H79" s="74" t="s">
        <v>978</v>
      </c>
      <c r="I79" s="33" t="s">
        <v>475</v>
      </c>
      <c r="J79" s="67" t="s">
        <v>411</v>
      </c>
      <c r="K79" s="34" t="s">
        <v>39</v>
      </c>
      <c r="L79" s="35" t="s">
        <v>365</v>
      </c>
      <c r="M79" s="50" t="s">
        <v>366</v>
      </c>
    </row>
    <row r="80" spans="1:13" ht="129" customHeight="1">
      <c r="A80" s="147">
        <v>56</v>
      </c>
      <c r="B80" s="171" t="s">
        <v>355</v>
      </c>
      <c r="C80" s="41">
        <v>45068</v>
      </c>
      <c r="D80" s="44" t="s">
        <v>381</v>
      </c>
      <c r="E80" s="196" t="s">
        <v>356</v>
      </c>
      <c r="F80" s="39" t="s">
        <v>12</v>
      </c>
      <c r="G80" s="93" t="s">
        <v>294</v>
      </c>
      <c r="H80" s="74" t="s">
        <v>979</v>
      </c>
      <c r="I80" s="37" t="s">
        <v>363</v>
      </c>
      <c r="J80" s="67" t="s">
        <v>368</v>
      </c>
      <c r="K80" s="34" t="s">
        <v>39</v>
      </c>
      <c r="L80" s="35" t="s">
        <v>357</v>
      </c>
      <c r="M80" s="50" t="s">
        <v>358</v>
      </c>
    </row>
    <row r="81" spans="1:13" ht="129" customHeight="1">
      <c r="A81" s="147">
        <v>55</v>
      </c>
      <c r="B81" s="172" t="s">
        <v>353</v>
      </c>
      <c r="C81" s="151">
        <v>45065</v>
      </c>
      <c r="D81" s="32" t="s">
        <v>350</v>
      </c>
      <c r="E81" s="195" t="s">
        <v>490</v>
      </c>
      <c r="F81" s="39" t="s">
        <v>12</v>
      </c>
      <c r="G81" s="90">
        <v>46</v>
      </c>
      <c r="H81" s="73" t="s">
        <v>980</v>
      </c>
      <c r="I81" s="33" t="s">
        <v>129</v>
      </c>
      <c r="J81" s="89" t="s">
        <v>184</v>
      </c>
      <c r="K81" s="34" t="s">
        <v>39</v>
      </c>
      <c r="L81" s="35" t="s">
        <v>351</v>
      </c>
      <c r="M81" s="50" t="s">
        <v>352</v>
      </c>
    </row>
    <row r="82" spans="1:13" ht="129" customHeight="1">
      <c r="A82" s="147">
        <v>54</v>
      </c>
      <c r="B82" s="171" t="s">
        <v>449</v>
      </c>
      <c r="C82" s="41">
        <v>45063</v>
      </c>
      <c r="D82" s="44" t="s">
        <v>444</v>
      </c>
      <c r="E82" s="196" t="s">
        <v>445</v>
      </c>
      <c r="F82" s="39" t="s">
        <v>12</v>
      </c>
      <c r="G82" s="90">
        <v>50</v>
      </c>
      <c r="H82" s="73" t="s">
        <v>981</v>
      </c>
      <c r="I82" s="33" t="s">
        <v>446</v>
      </c>
      <c r="J82" s="69" t="s">
        <v>597</v>
      </c>
      <c r="K82" s="34" t="s">
        <v>39</v>
      </c>
      <c r="L82" s="35" t="s">
        <v>447</v>
      </c>
      <c r="M82" s="50" t="s">
        <v>448</v>
      </c>
    </row>
    <row r="83" spans="1:13" ht="129" customHeight="1">
      <c r="A83" s="147">
        <v>53</v>
      </c>
      <c r="B83" s="171" t="s">
        <v>344</v>
      </c>
      <c r="C83" s="41">
        <v>45055</v>
      </c>
      <c r="D83" s="32" t="s">
        <v>290</v>
      </c>
      <c r="E83" s="198" t="s">
        <v>687</v>
      </c>
      <c r="F83" s="39" t="s">
        <v>12</v>
      </c>
      <c r="G83" s="91">
        <v>60</v>
      </c>
      <c r="H83" s="73" t="s">
        <v>982</v>
      </c>
      <c r="I83" s="33" t="s">
        <v>31</v>
      </c>
      <c r="J83" s="67" t="s">
        <v>368</v>
      </c>
      <c r="K83" s="34" t="s">
        <v>39</v>
      </c>
      <c r="L83" s="35" t="s">
        <v>345</v>
      </c>
      <c r="M83" s="50" t="s">
        <v>346</v>
      </c>
    </row>
    <row r="84" spans="1:13" ht="127.5">
      <c r="A84" s="147">
        <v>52</v>
      </c>
      <c r="B84" s="171" t="s">
        <v>336</v>
      </c>
      <c r="C84" s="41">
        <v>45053</v>
      </c>
      <c r="D84" s="32" t="s">
        <v>337</v>
      </c>
      <c r="E84" s="195" t="s">
        <v>772</v>
      </c>
      <c r="F84" s="39" t="s">
        <v>12</v>
      </c>
      <c r="G84" s="90">
        <v>20</v>
      </c>
      <c r="H84" s="73" t="s">
        <v>983</v>
      </c>
      <c r="I84" s="33" t="s">
        <v>31</v>
      </c>
      <c r="J84" s="89" t="s">
        <v>184</v>
      </c>
      <c r="K84" s="34" t="s">
        <v>39</v>
      </c>
      <c r="L84" s="35" t="s">
        <v>338</v>
      </c>
      <c r="M84" s="50" t="s">
        <v>339</v>
      </c>
    </row>
    <row r="85" spans="1:13" ht="129" customHeight="1">
      <c r="A85" s="147">
        <v>51</v>
      </c>
      <c r="B85" s="171" t="s">
        <v>335</v>
      </c>
      <c r="C85" s="41">
        <v>45052</v>
      </c>
      <c r="D85" s="32" t="s">
        <v>290</v>
      </c>
      <c r="E85" s="198" t="s">
        <v>705</v>
      </c>
      <c r="F85" s="39" t="s">
        <v>12</v>
      </c>
      <c r="G85" s="90">
        <v>30</v>
      </c>
      <c r="H85" s="73" t="s">
        <v>984</v>
      </c>
      <c r="I85" s="33" t="s">
        <v>31</v>
      </c>
      <c r="J85" s="89" t="s">
        <v>182</v>
      </c>
      <c r="K85" s="34" t="s">
        <v>39</v>
      </c>
      <c r="L85" s="35" t="s">
        <v>706</v>
      </c>
      <c r="M85" s="50" t="s">
        <v>707</v>
      </c>
    </row>
    <row r="86" spans="1:13" ht="166.5" customHeight="1">
      <c r="A86" s="147">
        <v>50</v>
      </c>
      <c r="B86" s="171" t="s">
        <v>334</v>
      </c>
      <c r="C86" s="41">
        <v>45052</v>
      </c>
      <c r="D86" s="32" t="s">
        <v>290</v>
      </c>
      <c r="E86" s="198" t="s">
        <v>712</v>
      </c>
      <c r="F86" s="39" t="s">
        <v>12</v>
      </c>
      <c r="G86" s="90">
        <v>20</v>
      </c>
      <c r="H86" s="73" t="s">
        <v>985</v>
      </c>
      <c r="I86" s="33" t="s">
        <v>31</v>
      </c>
      <c r="J86" s="89" t="s">
        <v>182</v>
      </c>
      <c r="K86" s="34" t="s">
        <v>39</v>
      </c>
      <c r="L86" s="35" t="s">
        <v>332</v>
      </c>
      <c r="M86" s="50" t="s">
        <v>333</v>
      </c>
    </row>
    <row r="87" spans="1:13" ht="129" customHeight="1">
      <c r="A87" s="147">
        <v>49</v>
      </c>
      <c r="B87" s="171" t="s">
        <v>327</v>
      </c>
      <c r="C87" s="41">
        <v>45052</v>
      </c>
      <c r="D87" s="32" t="s">
        <v>349</v>
      </c>
      <c r="E87" s="198" t="s">
        <v>347</v>
      </c>
      <c r="F87" s="39" t="s">
        <v>12</v>
      </c>
      <c r="G87" s="91">
        <v>100</v>
      </c>
      <c r="H87" s="74" t="s">
        <v>986</v>
      </c>
      <c r="I87" s="33" t="s">
        <v>31</v>
      </c>
      <c r="J87" s="67" t="s">
        <v>189</v>
      </c>
      <c r="K87" s="34" t="s">
        <v>39</v>
      </c>
      <c r="L87" s="35" t="s">
        <v>329</v>
      </c>
      <c r="M87" s="50" t="s">
        <v>328</v>
      </c>
    </row>
    <row r="88" spans="1:13" ht="121.5" customHeight="1">
      <c r="A88" s="147">
        <v>48</v>
      </c>
      <c r="B88" s="171" t="s">
        <v>320</v>
      </c>
      <c r="C88" s="41">
        <v>45045</v>
      </c>
      <c r="D88" s="32" t="s">
        <v>342</v>
      </c>
      <c r="E88" s="195" t="s">
        <v>598</v>
      </c>
      <c r="F88" s="39" t="s">
        <v>12</v>
      </c>
      <c r="G88" s="119">
        <v>320</v>
      </c>
      <c r="H88" s="73" t="s">
        <v>987</v>
      </c>
      <c r="I88" s="33" t="s">
        <v>129</v>
      </c>
      <c r="J88" s="43" t="s">
        <v>321</v>
      </c>
      <c r="K88" s="34" t="s">
        <v>39</v>
      </c>
      <c r="L88" s="35" t="s">
        <v>322</v>
      </c>
      <c r="M88" s="50" t="s">
        <v>323</v>
      </c>
    </row>
    <row r="89" spans="1:13" ht="129" customHeight="1">
      <c r="A89" s="147">
        <v>47</v>
      </c>
      <c r="B89" s="171" t="s">
        <v>427</v>
      </c>
      <c r="C89" s="41">
        <v>45025</v>
      </c>
      <c r="D89" s="32" t="s">
        <v>424</v>
      </c>
      <c r="E89" s="68" t="s">
        <v>425</v>
      </c>
      <c r="F89" s="39" t="s">
        <v>12</v>
      </c>
      <c r="G89" s="91" t="s">
        <v>294</v>
      </c>
      <c r="H89" s="73" t="s">
        <v>988</v>
      </c>
      <c r="I89" s="37" t="s">
        <v>200</v>
      </c>
      <c r="J89" s="67" t="s">
        <v>288</v>
      </c>
      <c r="K89" s="34"/>
      <c r="L89" s="35" t="s">
        <v>426</v>
      </c>
      <c r="M89" s="50" t="s">
        <v>340</v>
      </c>
    </row>
    <row r="90" spans="1:13" ht="129" customHeight="1">
      <c r="A90" s="147">
        <v>46</v>
      </c>
      <c r="B90" s="171" t="s">
        <v>280</v>
      </c>
      <c r="C90" s="41">
        <v>45024</v>
      </c>
      <c r="D90" s="44" t="s">
        <v>196</v>
      </c>
      <c r="E90" s="196" t="s">
        <v>285</v>
      </c>
      <c r="F90" s="39" t="s">
        <v>12</v>
      </c>
      <c r="G90" s="91">
        <v>20</v>
      </c>
      <c r="H90" s="73" t="s">
        <v>989</v>
      </c>
      <c r="I90" s="45" t="s">
        <v>37</v>
      </c>
      <c r="J90" s="67" t="s">
        <v>182</v>
      </c>
      <c r="K90" s="34" t="s">
        <v>39</v>
      </c>
      <c r="L90" s="35" t="s">
        <v>264</v>
      </c>
      <c r="M90" s="50" t="s">
        <v>265</v>
      </c>
    </row>
    <row r="91" spans="1:13" ht="132" customHeight="1">
      <c r="A91" s="147">
        <v>45</v>
      </c>
      <c r="B91" s="171" t="s">
        <v>296</v>
      </c>
      <c r="C91" s="41">
        <v>45024</v>
      </c>
      <c r="D91" s="32" t="s">
        <v>297</v>
      </c>
      <c r="E91" s="42" t="s">
        <v>341</v>
      </c>
      <c r="F91" s="39" t="s">
        <v>12</v>
      </c>
      <c r="G91" s="91">
        <v>30</v>
      </c>
      <c r="H91" s="73" t="s">
        <v>990</v>
      </c>
      <c r="I91" s="37" t="s">
        <v>200</v>
      </c>
      <c r="J91" s="67" t="s">
        <v>288</v>
      </c>
      <c r="K91" s="34"/>
      <c r="L91" s="35" t="s">
        <v>298</v>
      </c>
      <c r="M91" s="50" t="s">
        <v>299</v>
      </c>
    </row>
    <row r="92" spans="1:13" ht="129" customHeight="1">
      <c r="A92" s="147">
        <v>44</v>
      </c>
      <c r="B92" s="171" t="s">
        <v>276</v>
      </c>
      <c r="C92" s="41">
        <v>45024</v>
      </c>
      <c r="D92" s="32" t="s">
        <v>277</v>
      </c>
      <c r="E92" s="42" t="s">
        <v>295</v>
      </c>
      <c r="F92" s="39" t="s">
        <v>12</v>
      </c>
      <c r="G92" s="90">
        <v>200</v>
      </c>
      <c r="H92" s="73" t="s">
        <v>991</v>
      </c>
      <c r="I92" s="37" t="s">
        <v>200</v>
      </c>
      <c r="J92" s="67" t="s">
        <v>288</v>
      </c>
      <c r="K92" s="34"/>
      <c r="L92" s="72" t="s">
        <v>278</v>
      </c>
      <c r="M92" s="50" t="s">
        <v>279</v>
      </c>
    </row>
    <row r="93" spans="1:13" ht="129" customHeight="1">
      <c r="A93" s="147">
        <v>43</v>
      </c>
      <c r="B93" s="171" t="s">
        <v>409</v>
      </c>
      <c r="C93" s="41">
        <v>45023</v>
      </c>
      <c r="D93" s="76" t="s">
        <v>196</v>
      </c>
      <c r="E93" s="197" t="s">
        <v>406</v>
      </c>
      <c r="F93" s="39" t="s">
        <v>12</v>
      </c>
      <c r="G93" s="90">
        <v>20</v>
      </c>
      <c r="H93" s="73" t="s">
        <v>992</v>
      </c>
      <c r="I93" s="45" t="s">
        <v>37</v>
      </c>
      <c r="J93" s="89" t="s">
        <v>182</v>
      </c>
      <c r="K93" s="34" t="s">
        <v>39</v>
      </c>
      <c r="L93" s="35" t="s">
        <v>404</v>
      </c>
      <c r="M93" s="50" t="s">
        <v>405</v>
      </c>
    </row>
    <row r="94" spans="1:13" ht="129" customHeight="1">
      <c r="A94" s="147">
        <v>42</v>
      </c>
      <c r="B94" s="171" t="s">
        <v>284</v>
      </c>
      <c r="C94" s="41">
        <v>45023</v>
      </c>
      <c r="D94" s="44" t="s">
        <v>196</v>
      </c>
      <c r="E94" s="196" t="s">
        <v>281</v>
      </c>
      <c r="F94" s="39" t="s">
        <v>12</v>
      </c>
      <c r="G94" s="90">
        <v>20</v>
      </c>
      <c r="H94" s="73" t="s">
        <v>993</v>
      </c>
      <c r="I94" s="45" t="s">
        <v>37</v>
      </c>
      <c r="J94" s="67" t="s">
        <v>182</v>
      </c>
      <c r="K94" s="34" t="s">
        <v>39</v>
      </c>
      <c r="L94" s="72" t="s">
        <v>282</v>
      </c>
      <c r="M94" s="50" t="s">
        <v>283</v>
      </c>
    </row>
    <row r="95" spans="1:13" ht="129" customHeight="1">
      <c r="A95" s="147">
        <v>41</v>
      </c>
      <c r="B95" s="171" t="s">
        <v>314</v>
      </c>
      <c r="C95" s="41">
        <v>45021</v>
      </c>
      <c r="D95" s="32" t="s">
        <v>315</v>
      </c>
      <c r="E95" s="68" t="s">
        <v>319</v>
      </c>
      <c r="F95" s="39" t="s">
        <v>12</v>
      </c>
      <c r="G95" s="91">
        <v>20</v>
      </c>
      <c r="H95" s="73" t="s">
        <v>994</v>
      </c>
      <c r="I95" s="37" t="s">
        <v>371</v>
      </c>
      <c r="J95" s="67" t="s">
        <v>288</v>
      </c>
      <c r="K95" s="34"/>
      <c r="L95" s="35" t="s">
        <v>316</v>
      </c>
      <c r="M95" s="50" t="s">
        <v>317</v>
      </c>
    </row>
    <row r="96" spans="1:13" ht="129" customHeight="1">
      <c r="A96" s="147">
        <v>40</v>
      </c>
      <c r="B96" s="171" t="s">
        <v>752</v>
      </c>
      <c r="C96" s="153">
        <v>45020</v>
      </c>
      <c r="D96" s="32" t="s">
        <v>139</v>
      </c>
      <c r="E96" s="196" t="s">
        <v>756</v>
      </c>
      <c r="F96" s="39" t="s">
        <v>12</v>
      </c>
      <c r="G96" s="91">
        <v>21</v>
      </c>
      <c r="H96" s="73" t="s">
        <v>995</v>
      </c>
      <c r="I96" s="33" t="s">
        <v>753</v>
      </c>
      <c r="J96" s="89" t="s">
        <v>183</v>
      </c>
      <c r="K96" s="34" t="s">
        <v>39</v>
      </c>
      <c r="L96" s="35" t="s">
        <v>754</v>
      </c>
      <c r="M96" s="50" t="s">
        <v>755</v>
      </c>
    </row>
    <row r="97" spans="1:13" ht="129" customHeight="1">
      <c r="A97" s="147">
        <v>39</v>
      </c>
      <c r="B97" s="171" t="s">
        <v>558</v>
      </c>
      <c r="C97" s="153">
        <v>45016</v>
      </c>
      <c r="D97" s="32" t="s">
        <v>139</v>
      </c>
      <c r="E97" s="196" t="s">
        <v>751</v>
      </c>
      <c r="F97" s="39" t="s">
        <v>12</v>
      </c>
      <c r="G97" s="91">
        <v>125</v>
      </c>
      <c r="H97" s="73" t="s">
        <v>996</v>
      </c>
      <c r="I97" s="33" t="s">
        <v>129</v>
      </c>
      <c r="J97" s="89" t="s">
        <v>183</v>
      </c>
      <c r="K97" s="34" t="s">
        <v>39</v>
      </c>
      <c r="L97" s="35" t="s">
        <v>556</v>
      </c>
      <c r="M97" s="50" t="s">
        <v>557</v>
      </c>
    </row>
    <row r="98" spans="1:13" ht="129" customHeight="1">
      <c r="A98" s="147">
        <v>38</v>
      </c>
      <c r="B98" s="171" t="s">
        <v>269</v>
      </c>
      <c r="C98" s="41">
        <v>45014</v>
      </c>
      <c r="D98" s="32" t="s">
        <v>270</v>
      </c>
      <c r="E98" s="68" t="s">
        <v>300</v>
      </c>
      <c r="F98" s="39" t="s">
        <v>12</v>
      </c>
      <c r="G98" s="90">
        <v>45</v>
      </c>
      <c r="H98" s="73" t="s">
        <v>997</v>
      </c>
      <c r="I98" s="37" t="s">
        <v>200</v>
      </c>
      <c r="J98" s="89" t="s">
        <v>288</v>
      </c>
      <c r="K98" s="34" t="s">
        <v>39</v>
      </c>
      <c r="L98" s="35" t="s">
        <v>267</v>
      </c>
      <c r="M98" s="50" t="s">
        <v>268</v>
      </c>
    </row>
    <row r="99" spans="1:13" ht="129" customHeight="1">
      <c r="A99" s="147">
        <v>37</v>
      </c>
      <c r="B99" s="171" t="s">
        <v>534</v>
      </c>
      <c r="C99" s="41">
        <v>45010</v>
      </c>
      <c r="D99" s="44" t="s">
        <v>367</v>
      </c>
      <c r="E99" s="196" t="s">
        <v>797</v>
      </c>
      <c r="F99" s="39" t="s">
        <v>12</v>
      </c>
      <c r="G99" s="91">
        <v>25</v>
      </c>
      <c r="H99" s="73" t="s">
        <v>998</v>
      </c>
      <c r="I99" s="37"/>
      <c r="J99" s="69" t="s">
        <v>512</v>
      </c>
      <c r="K99" s="34" t="s">
        <v>39</v>
      </c>
      <c r="L99" s="35" t="s">
        <v>532</v>
      </c>
      <c r="M99" s="50" t="s">
        <v>573</v>
      </c>
    </row>
    <row r="100" spans="1:13" ht="129" customHeight="1">
      <c r="A100" s="147">
        <v>36</v>
      </c>
      <c r="B100" s="171" t="s">
        <v>361</v>
      </c>
      <c r="C100" s="41">
        <v>45010</v>
      </c>
      <c r="D100" s="44" t="s">
        <v>354</v>
      </c>
      <c r="E100" s="196" t="s">
        <v>362</v>
      </c>
      <c r="F100" s="39" t="s">
        <v>12</v>
      </c>
      <c r="G100" s="91">
        <v>160</v>
      </c>
      <c r="H100" s="73" t="s">
        <v>999</v>
      </c>
      <c r="I100" s="37" t="s">
        <v>326</v>
      </c>
      <c r="J100" s="89" t="s">
        <v>368</v>
      </c>
      <c r="K100" s="34" t="s">
        <v>39</v>
      </c>
      <c r="L100" s="35" t="s">
        <v>359</v>
      </c>
      <c r="M100" s="50" t="s">
        <v>360</v>
      </c>
    </row>
    <row r="101" spans="1:13" ht="129" customHeight="1">
      <c r="A101" s="147">
        <v>35</v>
      </c>
      <c r="B101" s="171" t="s">
        <v>521</v>
      </c>
      <c r="C101" s="41">
        <v>45010</v>
      </c>
      <c r="D101" s="44" t="s">
        <v>518</v>
      </c>
      <c r="E101" s="196" t="s">
        <v>524</v>
      </c>
      <c r="F101" s="39" t="s">
        <v>12</v>
      </c>
      <c r="G101" s="91">
        <v>65</v>
      </c>
      <c r="H101" s="73" t="s">
        <v>1000</v>
      </c>
      <c r="I101" s="37"/>
      <c r="J101" s="69" t="s">
        <v>512</v>
      </c>
      <c r="K101" s="34" t="s">
        <v>39</v>
      </c>
      <c r="L101" s="35" t="s">
        <v>522</v>
      </c>
      <c r="M101" s="50" t="s">
        <v>523</v>
      </c>
    </row>
    <row r="102" spans="1:13" ht="129" customHeight="1">
      <c r="A102" s="147">
        <v>34</v>
      </c>
      <c r="B102" s="171" t="s">
        <v>530</v>
      </c>
      <c r="C102" s="41">
        <v>45010</v>
      </c>
      <c r="D102" s="44" t="s">
        <v>367</v>
      </c>
      <c r="E102" s="196" t="s">
        <v>889</v>
      </c>
      <c r="F102" s="39" t="s">
        <v>12</v>
      </c>
      <c r="G102" s="91">
        <v>85</v>
      </c>
      <c r="H102" s="73" t="s">
        <v>1001</v>
      </c>
      <c r="I102" s="37"/>
      <c r="J102" s="69" t="s">
        <v>512</v>
      </c>
      <c r="K102" s="34" t="s">
        <v>39</v>
      </c>
      <c r="L102" s="35" t="s">
        <v>535</v>
      </c>
      <c r="M102" s="50" t="s">
        <v>536</v>
      </c>
    </row>
    <row r="103" spans="1:13" ht="129" customHeight="1">
      <c r="A103" s="147">
        <v>33</v>
      </c>
      <c r="B103" s="171" t="s">
        <v>508</v>
      </c>
      <c r="C103" s="41">
        <v>45010</v>
      </c>
      <c r="D103" s="44" t="s">
        <v>518</v>
      </c>
      <c r="E103" s="196" t="s">
        <v>891</v>
      </c>
      <c r="F103" s="39" t="s">
        <v>12</v>
      </c>
      <c r="G103" s="148">
        <v>796</v>
      </c>
      <c r="H103" s="73" t="s">
        <v>1002</v>
      </c>
      <c r="I103" s="149"/>
      <c r="J103" s="69" t="s">
        <v>512</v>
      </c>
      <c r="K103" s="34" t="s">
        <v>39</v>
      </c>
      <c r="L103" s="35" t="s">
        <v>127</v>
      </c>
      <c r="M103" s="50" t="s">
        <v>517</v>
      </c>
    </row>
    <row r="104" spans="1:13" ht="129" customHeight="1">
      <c r="A104" s="147">
        <v>32</v>
      </c>
      <c r="B104" s="171" t="s">
        <v>520</v>
      </c>
      <c r="C104" s="41">
        <v>45010</v>
      </c>
      <c r="D104" s="44" t="s">
        <v>518</v>
      </c>
      <c r="E104" s="196" t="s">
        <v>890</v>
      </c>
      <c r="F104" s="39" t="s">
        <v>12</v>
      </c>
      <c r="G104" s="148">
        <v>340</v>
      </c>
      <c r="H104" s="73" t="s">
        <v>1003</v>
      </c>
      <c r="I104" s="149"/>
      <c r="J104" s="69" t="s">
        <v>512</v>
      </c>
      <c r="K104" s="34" t="s">
        <v>39</v>
      </c>
      <c r="L104" s="35" t="s">
        <v>519</v>
      </c>
      <c r="M104" s="50" t="s">
        <v>494</v>
      </c>
    </row>
    <row r="105" spans="1:13" s="146" customFormat="1" ht="129" customHeight="1">
      <c r="A105" s="147">
        <v>31</v>
      </c>
      <c r="B105" s="171" t="s">
        <v>302</v>
      </c>
      <c r="C105" s="41">
        <v>45010</v>
      </c>
      <c r="D105" s="32" t="s">
        <v>303</v>
      </c>
      <c r="E105" s="42" t="s">
        <v>343</v>
      </c>
      <c r="F105" s="39" t="s">
        <v>12</v>
      </c>
      <c r="G105" s="91" t="s">
        <v>294</v>
      </c>
      <c r="H105" s="73" t="s">
        <v>1004</v>
      </c>
      <c r="I105" s="37" t="s">
        <v>200</v>
      </c>
      <c r="J105" s="89" t="s">
        <v>288</v>
      </c>
      <c r="K105" s="34"/>
      <c r="L105" s="35" t="s">
        <v>304</v>
      </c>
      <c r="M105" s="50" t="s">
        <v>305</v>
      </c>
    </row>
    <row r="106" spans="1:13" s="146" customFormat="1" ht="129" customHeight="1">
      <c r="A106" s="147">
        <v>30</v>
      </c>
      <c r="B106" s="171" t="s">
        <v>505</v>
      </c>
      <c r="C106" s="41">
        <v>45010</v>
      </c>
      <c r="D106" s="44" t="s">
        <v>513</v>
      </c>
      <c r="E106" s="196" t="s">
        <v>511</v>
      </c>
      <c r="F106" s="39" t="s">
        <v>12</v>
      </c>
      <c r="G106" s="91">
        <v>8</v>
      </c>
      <c r="H106" s="73" t="s">
        <v>1005</v>
      </c>
      <c r="I106" s="33"/>
      <c r="J106" s="69" t="s">
        <v>512</v>
      </c>
      <c r="K106" s="34" t="s">
        <v>39</v>
      </c>
      <c r="L106" s="35" t="s">
        <v>509</v>
      </c>
      <c r="M106" s="50" t="s">
        <v>510</v>
      </c>
    </row>
    <row r="107" spans="1:13" s="146" customFormat="1" ht="129" customHeight="1">
      <c r="A107" s="147">
        <v>29</v>
      </c>
      <c r="B107" s="171" t="s">
        <v>504</v>
      </c>
      <c r="C107" s="41">
        <v>45010</v>
      </c>
      <c r="D107" s="44" t="s">
        <v>513</v>
      </c>
      <c r="E107" s="196" t="s">
        <v>526</v>
      </c>
      <c r="F107" s="39" t="s">
        <v>12</v>
      </c>
      <c r="G107" s="90">
        <v>12</v>
      </c>
      <c r="H107" s="73" t="s">
        <v>1005</v>
      </c>
      <c r="I107" s="33"/>
      <c r="J107" s="69" t="s">
        <v>512</v>
      </c>
      <c r="K107" s="34" t="s">
        <v>39</v>
      </c>
      <c r="L107" s="35" t="s">
        <v>509</v>
      </c>
      <c r="M107" s="50" t="s">
        <v>525</v>
      </c>
    </row>
    <row r="108" spans="1:13" s="146" customFormat="1" ht="129" customHeight="1">
      <c r="A108" s="147">
        <v>28</v>
      </c>
      <c r="B108" s="171" t="s">
        <v>531</v>
      </c>
      <c r="C108" s="41">
        <v>45010</v>
      </c>
      <c r="D108" s="44" t="s">
        <v>367</v>
      </c>
      <c r="E108" s="196" t="s">
        <v>798</v>
      </c>
      <c r="F108" s="39" t="s">
        <v>12</v>
      </c>
      <c r="G108" s="90">
        <v>25</v>
      </c>
      <c r="H108" s="73" t="s">
        <v>1006</v>
      </c>
      <c r="I108" s="37"/>
      <c r="J108" s="69" t="s">
        <v>512</v>
      </c>
      <c r="K108" s="34" t="s">
        <v>39</v>
      </c>
      <c r="L108" s="35" t="s">
        <v>532</v>
      </c>
      <c r="M108" s="50" t="s">
        <v>533</v>
      </c>
    </row>
    <row r="109" spans="1:13" ht="129" customHeight="1">
      <c r="A109" s="147">
        <v>27</v>
      </c>
      <c r="B109" s="171" t="s">
        <v>506</v>
      </c>
      <c r="C109" s="41">
        <v>45010</v>
      </c>
      <c r="D109" s="44" t="s">
        <v>513</v>
      </c>
      <c r="E109" s="196" t="s">
        <v>514</v>
      </c>
      <c r="F109" s="39" t="s">
        <v>12</v>
      </c>
      <c r="G109" s="148">
        <v>30</v>
      </c>
      <c r="H109" s="73" t="s">
        <v>1007</v>
      </c>
      <c r="I109" s="149"/>
      <c r="J109" s="69" t="s">
        <v>512</v>
      </c>
      <c r="K109" s="34" t="s">
        <v>39</v>
      </c>
      <c r="L109" s="35" t="s">
        <v>509</v>
      </c>
      <c r="M109" s="50" t="s">
        <v>510</v>
      </c>
    </row>
    <row r="110" spans="1:13" s="146" customFormat="1" ht="129" customHeight="1">
      <c r="A110" s="147">
        <v>26</v>
      </c>
      <c r="B110" s="171" t="s">
        <v>507</v>
      </c>
      <c r="C110" s="41">
        <v>45010</v>
      </c>
      <c r="D110" s="44" t="s">
        <v>518</v>
      </c>
      <c r="E110" s="196" t="s">
        <v>892</v>
      </c>
      <c r="F110" s="39" t="s">
        <v>12</v>
      </c>
      <c r="G110" s="161">
        <v>122</v>
      </c>
      <c r="H110" s="73" t="s">
        <v>1008</v>
      </c>
      <c r="I110" s="67"/>
      <c r="J110" s="43" t="s">
        <v>512</v>
      </c>
      <c r="K110" s="34" t="s">
        <v>39</v>
      </c>
      <c r="L110" s="72" t="s">
        <v>515</v>
      </c>
      <c r="M110" s="50" t="s">
        <v>516</v>
      </c>
    </row>
    <row r="111" spans="1:13" s="146" customFormat="1" ht="129" customHeight="1">
      <c r="A111" s="147">
        <v>25</v>
      </c>
      <c r="B111" s="171" t="s">
        <v>574</v>
      </c>
      <c r="C111" s="41">
        <v>45010</v>
      </c>
      <c r="D111" s="44" t="s">
        <v>367</v>
      </c>
      <c r="E111" s="196" t="s">
        <v>796</v>
      </c>
      <c r="F111" s="39" t="s">
        <v>12</v>
      </c>
      <c r="G111" s="90">
        <v>20</v>
      </c>
      <c r="H111" s="73" t="s">
        <v>1009</v>
      </c>
      <c r="I111" s="37"/>
      <c r="J111" s="43" t="s">
        <v>512</v>
      </c>
      <c r="K111" s="34" t="s">
        <v>39</v>
      </c>
      <c r="L111" s="72" t="s">
        <v>532</v>
      </c>
      <c r="M111" s="50" t="s">
        <v>573</v>
      </c>
    </row>
    <row r="112" spans="1:13" s="146" customFormat="1" ht="129" customHeight="1">
      <c r="A112" s="147">
        <v>24</v>
      </c>
      <c r="B112" s="171" t="s">
        <v>272</v>
      </c>
      <c r="C112" s="41">
        <v>45010</v>
      </c>
      <c r="D112" s="32" t="s">
        <v>273</v>
      </c>
      <c r="E112" s="42" t="s">
        <v>301</v>
      </c>
      <c r="F112" s="39" t="s">
        <v>12</v>
      </c>
      <c r="G112" s="91">
        <v>60</v>
      </c>
      <c r="H112" s="74" t="s">
        <v>1010</v>
      </c>
      <c r="I112" s="37" t="s">
        <v>200</v>
      </c>
      <c r="J112" s="67" t="s">
        <v>288</v>
      </c>
      <c r="K112" s="34"/>
      <c r="L112" s="35" t="s">
        <v>274</v>
      </c>
      <c r="M112" s="50" t="s">
        <v>275</v>
      </c>
    </row>
    <row r="113" spans="1:13" s="146" customFormat="1" ht="129" customHeight="1">
      <c r="A113" s="147">
        <v>23</v>
      </c>
      <c r="B113" s="171" t="s">
        <v>527</v>
      </c>
      <c r="C113" s="41">
        <v>45010</v>
      </c>
      <c r="D113" s="76" t="s">
        <v>367</v>
      </c>
      <c r="E113" s="199" t="s">
        <v>1047</v>
      </c>
      <c r="F113" s="39" t="s">
        <v>12</v>
      </c>
      <c r="G113" s="90">
        <v>150</v>
      </c>
      <c r="H113" s="73" t="s">
        <v>1011</v>
      </c>
      <c r="I113" s="37"/>
      <c r="J113" s="69" t="s">
        <v>512</v>
      </c>
      <c r="K113" s="34" t="s">
        <v>39</v>
      </c>
      <c r="L113" s="35" t="s">
        <v>528</v>
      </c>
      <c r="M113" s="50" t="s">
        <v>529</v>
      </c>
    </row>
    <row r="114" spans="1:13" s="146" customFormat="1" ht="129" customHeight="1">
      <c r="A114" s="147">
        <v>22</v>
      </c>
      <c r="B114" s="171" t="s">
        <v>195</v>
      </c>
      <c r="C114" s="41">
        <v>45008</v>
      </c>
      <c r="D114" s="71" t="s">
        <v>196</v>
      </c>
      <c r="E114" s="199" t="s">
        <v>1046</v>
      </c>
      <c r="F114" s="39" t="s">
        <v>12</v>
      </c>
      <c r="G114" s="159" t="s">
        <v>294</v>
      </c>
      <c r="H114" s="73" t="s">
        <v>1012</v>
      </c>
      <c r="I114" s="67" t="s">
        <v>31</v>
      </c>
      <c r="J114" s="89" t="s">
        <v>182</v>
      </c>
      <c r="K114" s="70" t="s">
        <v>39</v>
      </c>
      <c r="L114" s="36" t="s">
        <v>197</v>
      </c>
      <c r="M114" s="50" t="s">
        <v>198</v>
      </c>
    </row>
    <row r="115" spans="1:13" s="146" customFormat="1" ht="129" customHeight="1">
      <c r="A115" s="147">
        <v>21</v>
      </c>
      <c r="B115" s="171" t="s">
        <v>773</v>
      </c>
      <c r="C115" s="41">
        <v>45005</v>
      </c>
      <c r="D115" s="32" t="s">
        <v>809</v>
      </c>
      <c r="E115" s="195" t="s">
        <v>774</v>
      </c>
      <c r="F115" s="39" t="s">
        <v>12</v>
      </c>
      <c r="G115" s="90">
        <v>16</v>
      </c>
      <c r="H115" s="73" t="s">
        <v>1013</v>
      </c>
      <c r="I115" s="33" t="s">
        <v>31</v>
      </c>
      <c r="J115" s="89" t="s">
        <v>184</v>
      </c>
      <c r="K115" s="34" t="s">
        <v>39</v>
      </c>
      <c r="L115" s="35" t="s">
        <v>338</v>
      </c>
      <c r="M115" s="50" t="s">
        <v>339</v>
      </c>
    </row>
    <row r="116" spans="1:13" s="146" customFormat="1" ht="129" customHeight="1">
      <c r="A116" s="147">
        <v>20</v>
      </c>
      <c r="B116" s="171" t="s">
        <v>492</v>
      </c>
      <c r="C116" s="41">
        <v>45005</v>
      </c>
      <c r="D116" s="188" t="s">
        <v>495</v>
      </c>
      <c r="E116" s="200" t="s">
        <v>496</v>
      </c>
      <c r="F116" s="39" t="s">
        <v>12</v>
      </c>
      <c r="G116" s="190">
        <v>5</v>
      </c>
      <c r="H116" s="188" t="s">
        <v>1014</v>
      </c>
      <c r="I116" s="33" t="s">
        <v>808</v>
      </c>
      <c r="J116" s="188" t="s">
        <v>497</v>
      </c>
      <c r="K116" s="34" t="s">
        <v>39</v>
      </c>
      <c r="L116" s="35" t="s">
        <v>493</v>
      </c>
      <c r="M116" s="50" t="s">
        <v>494</v>
      </c>
    </row>
    <row r="117" spans="1:13" s="146" customFormat="1" ht="129" customHeight="1">
      <c r="A117" s="147">
        <v>19</v>
      </c>
      <c r="B117" s="171" t="s">
        <v>408</v>
      </c>
      <c r="C117" s="41">
        <v>45002</v>
      </c>
      <c r="D117" s="32" t="s">
        <v>139</v>
      </c>
      <c r="E117" s="196" t="s">
        <v>407</v>
      </c>
      <c r="F117" s="39" t="s">
        <v>12</v>
      </c>
      <c r="G117" s="91">
        <v>125</v>
      </c>
      <c r="H117" s="73" t="s">
        <v>1015</v>
      </c>
      <c r="I117" s="33" t="s">
        <v>129</v>
      </c>
      <c r="J117" s="67" t="s">
        <v>183</v>
      </c>
      <c r="K117" s="34"/>
      <c r="L117" s="35" t="s">
        <v>142</v>
      </c>
      <c r="M117" s="50" t="s">
        <v>143</v>
      </c>
    </row>
    <row r="118" spans="1:13" s="146" customFormat="1" ht="129" customHeight="1">
      <c r="A118" s="147">
        <v>18</v>
      </c>
      <c r="B118" s="171" t="s">
        <v>138</v>
      </c>
      <c r="C118" s="41">
        <v>45001</v>
      </c>
      <c r="D118" s="32" t="s">
        <v>134</v>
      </c>
      <c r="E118" s="196" t="s">
        <v>286</v>
      </c>
      <c r="F118" s="39" t="s">
        <v>12</v>
      </c>
      <c r="G118" s="91">
        <v>125</v>
      </c>
      <c r="H118" s="74" t="s">
        <v>1016</v>
      </c>
      <c r="I118" s="33" t="s">
        <v>129</v>
      </c>
      <c r="J118" s="67" t="s">
        <v>183</v>
      </c>
      <c r="K118" s="34" t="s">
        <v>39</v>
      </c>
      <c r="L118" s="35" t="s">
        <v>140</v>
      </c>
      <c r="M118" s="50" t="s">
        <v>141</v>
      </c>
    </row>
    <row r="119" spans="1:13" s="146" customFormat="1" ht="129" customHeight="1">
      <c r="A119" s="147">
        <v>17</v>
      </c>
      <c r="B119" s="171" t="s">
        <v>470</v>
      </c>
      <c r="C119" s="152">
        <v>45000</v>
      </c>
      <c r="D119" s="44" t="s">
        <v>476</v>
      </c>
      <c r="E119" s="196" t="s">
        <v>477</v>
      </c>
      <c r="F119" s="39" t="s">
        <v>12</v>
      </c>
      <c r="G119" s="91">
        <v>30</v>
      </c>
      <c r="H119" s="74" t="s">
        <v>1017</v>
      </c>
      <c r="I119" s="37" t="s">
        <v>313</v>
      </c>
      <c r="J119" s="67" t="s">
        <v>184</v>
      </c>
      <c r="K119" s="34" t="s">
        <v>39</v>
      </c>
      <c r="L119" s="35" t="s">
        <v>478</v>
      </c>
      <c r="M119" s="50" t="s">
        <v>479</v>
      </c>
    </row>
    <row r="120" spans="1:13" s="146" customFormat="1" ht="129" customHeight="1">
      <c r="A120" s="147">
        <v>16</v>
      </c>
      <c r="B120" s="171" t="s">
        <v>133</v>
      </c>
      <c r="C120" s="41">
        <v>45000</v>
      </c>
      <c r="D120" s="32" t="s">
        <v>134</v>
      </c>
      <c r="E120" s="196" t="s">
        <v>181</v>
      </c>
      <c r="F120" s="39" t="s">
        <v>12</v>
      </c>
      <c r="G120" s="91" t="s">
        <v>294</v>
      </c>
      <c r="H120" s="74" t="s">
        <v>1018</v>
      </c>
      <c r="I120" s="33" t="s">
        <v>443</v>
      </c>
      <c r="J120" s="67" t="s">
        <v>183</v>
      </c>
      <c r="K120" s="34" t="s">
        <v>39</v>
      </c>
      <c r="L120" s="35" t="s">
        <v>135</v>
      </c>
      <c r="M120" s="50" t="s">
        <v>136</v>
      </c>
    </row>
    <row r="121" spans="1:13" s="146" customFormat="1" ht="129" customHeight="1">
      <c r="A121" s="147">
        <v>15</v>
      </c>
      <c r="B121" s="171" t="s">
        <v>306</v>
      </c>
      <c r="C121" s="41">
        <v>44999</v>
      </c>
      <c r="D121" s="32" t="s">
        <v>303</v>
      </c>
      <c r="E121" s="42" t="s">
        <v>318</v>
      </c>
      <c r="F121" s="39" t="s">
        <v>12</v>
      </c>
      <c r="G121" s="91">
        <v>30</v>
      </c>
      <c r="H121" s="74" t="s">
        <v>1019</v>
      </c>
      <c r="I121" s="37" t="s">
        <v>200</v>
      </c>
      <c r="J121" s="67" t="s">
        <v>288</v>
      </c>
      <c r="K121" s="34"/>
      <c r="L121" s="35" t="s">
        <v>307</v>
      </c>
      <c r="M121" s="50" t="s">
        <v>308</v>
      </c>
    </row>
    <row r="122" spans="1:13" s="146" customFormat="1" ht="129" customHeight="1">
      <c r="A122" s="147">
        <v>14</v>
      </c>
      <c r="B122" s="171" t="s">
        <v>312</v>
      </c>
      <c r="C122" s="41">
        <v>44995</v>
      </c>
      <c r="D122" s="32" t="s">
        <v>297</v>
      </c>
      <c r="E122" s="42" t="s">
        <v>348</v>
      </c>
      <c r="F122" s="39" t="s">
        <v>12</v>
      </c>
      <c r="G122" s="91">
        <v>100</v>
      </c>
      <c r="H122" s="74" t="s">
        <v>1020</v>
      </c>
      <c r="I122" s="37" t="s">
        <v>200</v>
      </c>
      <c r="J122" s="67" t="s">
        <v>288</v>
      </c>
      <c r="K122" s="34"/>
      <c r="L122" s="35" t="s">
        <v>309</v>
      </c>
      <c r="M122" s="50" t="s">
        <v>310</v>
      </c>
    </row>
    <row r="123" spans="1:13" ht="129" customHeight="1">
      <c r="A123" s="147">
        <v>13</v>
      </c>
      <c r="B123" s="171" t="s">
        <v>491</v>
      </c>
      <c r="C123" s="41">
        <v>44995</v>
      </c>
      <c r="D123" s="188" t="s">
        <v>498</v>
      </c>
      <c r="E123" s="200" t="s">
        <v>499</v>
      </c>
      <c r="F123" s="39" t="s">
        <v>12</v>
      </c>
      <c r="G123" s="189">
        <v>20</v>
      </c>
      <c r="H123" s="188" t="s">
        <v>1021</v>
      </c>
      <c r="I123" s="33" t="s">
        <v>500</v>
      </c>
      <c r="J123" s="188" t="s">
        <v>501</v>
      </c>
      <c r="K123" s="34" t="s">
        <v>39</v>
      </c>
      <c r="L123" s="35" t="s">
        <v>502</v>
      </c>
      <c r="M123" s="50" t="s">
        <v>503</v>
      </c>
    </row>
    <row r="124" spans="1:13" ht="129" customHeight="1">
      <c r="A124" s="147">
        <v>12</v>
      </c>
      <c r="B124" s="171" t="s">
        <v>292</v>
      </c>
      <c r="C124" s="41">
        <v>44963</v>
      </c>
      <c r="D124" s="44" t="s">
        <v>41</v>
      </c>
      <c r="E124" s="196" t="s">
        <v>45</v>
      </c>
      <c r="F124" s="39" t="s">
        <v>12</v>
      </c>
      <c r="G124" s="91">
        <v>81</v>
      </c>
      <c r="H124" s="74" t="s">
        <v>1022</v>
      </c>
      <c r="I124" s="37" t="s">
        <v>110</v>
      </c>
      <c r="J124" s="67" t="s">
        <v>194</v>
      </c>
      <c r="K124" s="34" t="s">
        <v>39</v>
      </c>
      <c r="L124" s="191">
        <v>-9.1059999999999999</v>
      </c>
      <c r="M124" s="192">
        <v>-75.745000000000005</v>
      </c>
    </row>
    <row r="125" spans="1:13" ht="129" customHeight="1">
      <c r="A125" s="147">
        <v>11</v>
      </c>
      <c r="B125" s="171" t="s">
        <v>293</v>
      </c>
      <c r="C125" s="41">
        <v>44963</v>
      </c>
      <c r="D125" s="44" t="s">
        <v>46</v>
      </c>
      <c r="E125" s="196" t="s">
        <v>47</v>
      </c>
      <c r="F125" s="39" t="s">
        <v>12</v>
      </c>
      <c r="G125" s="91">
        <v>141</v>
      </c>
      <c r="H125" s="74" t="s">
        <v>1023</v>
      </c>
      <c r="I125" s="37" t="s">
        <v>110</v>
      </c>
      <c r="J125" s="67" t="s">
        <v>194</v>
      </c>
      <c r="K125" s="34" t="s">
        <v>39</v>
      </c>
      <c r="L125" s="191">
        <v>-8.827</v>
      </c>
      <c r="M125" s="192">
        <v>-75.227999999999994</v>
      </c>
    </row>
    <row r="126" spans="1:13" ht="129" customHeight="1">
      <c r="A126" s="147">
        <v>10</v>
      </c>
      <c r="B126" s="171" t="s">
        <v>115</v>
      </c>
      <c r="C126" s="41">
        <v>44928</v>
      </c>
      <c r="D126" s="38" t="s">
        <v>116</v>
      </c>
      <c r="E126" s="68" t="s">
        <v>117</v>
      </c>
      <c r="F126" s="39" t="s">
        <v>12</v>
      </c>
      <c r="G126" s="91">
        <v>130</v>
      </c>
      <c r="H126" s="47" t="s">
        <v>1024</v>
      </c>
      <c r="I126" s="45" t="s">
        <v>38</v>
      </c>
      <c r="J126" s="67" t="s">
        <v>287</v>
      </c>
      <c r="K126" s="34" t="s">
        <v>39</v>
      </c>
      <c r="L126" s="35" t="s">
        <v>118</v>
      </c>
      <c r="M126" s="50" t="s">
        <v>119</v>
      </c>
    </row>
    <row r="127" spans="1:13" ht="129" customHeight="1">
      <c r="A127" s="147">
        <v>9</v>
      </c>
      <c r="B127" s="171" t="s">
        <v>40</v>
      </c>
      <c r="C127" s="41">
        <v>44832</v>
      </c>
      <c r="D127" s="44" t="s">
        <v>41</v>
      </c>
      <c r="E127" s="196" t="s">
        <v>42</v>
      </c>
      <c r="F127" s="39" t="s">
        <v>12</v>
      </c>
      <c r="G127" s="91">
        <v>170</v>
      </c>
      <c r="H127" s="74" t="s">
        <v>1025</v>
      </c>
      <c r="I127" s="37" t="s">
        <v>37</v>
      </c>
      <c r="J127" s="67" t="s">
        <v>193</v>
      </c>
      <c r="K127" s="34" t="s">
        <v>39</v>
      </c>
      <c r="L127" s="35" t="s">
        <v>43</v>
      </c>
      <c r="M127" s="50" t="s">
        <v>44</v>
      </c>
    </row>
    <row r="128" spans="1:13" ht="129" customHeight="1">
      <c r="A128" s="147">
        <v>8</v>
      </c>
      <c r="B128" s="171" t="s">
        <v>392</v>
      </c>
      <c r="C128" s="41">
        <v>44635</v>
      </c>
      <c r="D128" s="44" t="s">
        <v>393</v>
      </c>
      <c r="E128" s="42" t="s">
        <v>394</v>
      </c>
      <c r="F128" s="39" t="s">
        <v>12</v>
      </c>
      <c r="G128" s="92">
        <v>30</v>
      </c>
      <c r="H128" s="74" t="s">
        <v>1026</v>
      </c>
      <c r="I128" s="37" t="s">
        <v>395</v>
      </c>
      <c r="J128" s="67" t="s">
        <v>396</v>
      </c>
      <c r="K128" s="128"/>
      <c r="L128" s="35" t="s">
        <v>397</v>
      </c>
      <c r="M128" s="50" t="s">
        <v>398</v>
      </c>
    </row>
    <row r="129" spans="1:13" ht="129" customHeight="1">
      <c r="A129" s="147">
        <v>7</v>
      </c>
      <c r="B129" s="171" t="s">
        <v>52</v>
      </c>
      <c r="C129" s="41">
        <v>44240</v>
      </c>
      <c r="D129" s="44" t="s">
        <v>49</v>
      </c>
      <c r="E129" s="42" t="s">
        <v>291</v>
      </c>
      <c r="F129" s="39" t="s">
        <v>12</v>
      </c>
      <c r="G129" s="91">
        <v>40</v>
      </c>
      <c r="H129" s="74" t="s">
        <v>1027</v>
      </c>
      <c r="I129" s="37" t="s">
        <v>38</v>
      </c>
      <c r="J129" s="67" t="s">
        <v>287</v>
      </c>
      <c r="K129" s="34" t="s">
        <v>39</v>
      </c>
      <c r="L129" s="35" t="s">
        <v>53</v>
      </c>
      <c r="M129" s="50" t="s">
        <v>54</v>
      </c>
    </row>
    <row r="130" spans="1:13" ht="129" customHeight="1">
      <c r="A130" s="147">
        <v>6</v>
      </c>
      <c r="B130" s="171" t="s">
        <v>48</v>
      </c>
      <c r="C130" s="41">
        <v>43889</v>
      </c>
      <c r="D130" s="44" t="s">
        <v>49</v>
      </c>
      <c r="E130" s="42" t="s">
        <v>113</v>
      </c>
      <c r="F130" s="39" t="s">
        <v>12</v>
      </c>
      <c r="G130" s="90">
        <v>63</v>
      </c>
      <c r="H130" s="73" t="s">
        <v>1028</v>
      </c>
      <c r="I130" s="37" t="s">
        <v>38</v>
      </c>
      <c r="J130" s="67" t="s">
        <v>287</v>
      </c>
      <c r="K130" s="34" t="s">
        <v>39</v>
      </c>
      <c r="L130" s="35" t="s">
        <v>50</v>
      </c>
      <c r="M130" s="50" t="s">
        <v>51</v>
      </c>
    </row>
    <row r="131" spans="1:13" ht="129" customHeight="1">
      <c r="A131" s="147">
        <v>5</v>
      </c>
      <c r="B131" s="171" t="s">
        <v>399</v>
      </c>
      <c r="C131" s="41">
        <v>43539</v>
      </c>
      <c r="D131" s="44" t="s">
        <v>400</v>
      </c>
      <c r="E131" s="42" t="s">
        <v>401</v>
      </c>
      <c r="F131" s="39" t="s">
        <v>12</v>
      </c>
      <c r="G131" s="158" t="s">
        <v>294</v>
      </c>
      <c r="H131" s="73" t="s">
        <v>1029</v>
      </c>
      <c r="I131" s="37" t="s">
        <v>395</v>
      </c>
      <c r="J131" s="67" t="s">
        <v>396</v>
      </c>
      <c r="K131" s="128" t="s">
        <v>39</v>
      </c>
      <c r="L131" s="35" t="s">
        <v>402</v>
      </c>
      <c r="M131" s="50" t="s">
        <v>403</v>
      </c>
    </row>
    <row r="132" spans="1:13" ht="129" customHeight="1">
      <c r="A132" s="147">
        <v>4</v>
      </c>
      <c r="B132" s="171" t="s">
        <v>55</v>
      </c>
      <c r="C132" s="41">
        <v>43531</v>
      </c>
      <c r="D132" s="44" t="s">
        <v>56</v>
      </c>
      <c r="E132" s="42" t="s">
        <v>263</v>
      </c>
      <c r="F132" s="39" t="s">
        <v>12</v>
      </c>
      <c r="G132" s="92">
        <v>60</v>
      </c>
      <c r="H132" s="73" t="s">
        <v>1030</v>
      </c>
      <c r="I132" s="74" t="s">
        <v>19</v>
      </c>
      <c r="J132" s="37" t="s">
        <v>266</v>
      </c>
      <c r="K132" s="46"/>
      <c r="L132" s="35" t="s">
        <v>57</v>
      </c>
      <c r="M132" s="50" t="s">
        <v>58</v>
      </c>
    </row>
    <row r="133" spans="1:13" ht="129" customHeight="1">
      <c r="A133" s="147">
        <v>3</v>
      </c>
      <c r="B133" s="171" t="s">
        <v>757</v>
      </c>
      <c r="C133" s="41">
        <v>45146</v>
      </c>
      <c r="D133" s="32" t="s">
        <v>686</v>
      </c>
      <c r="E133" s="42" t="s">
        <v>758</v>
      </c>
      <c r="F133" s="194" t="s">
        <v>208</v>
      </c>
      <c r="G133" s="91">
        <v>22</v>
      </c>
      <c r="H133" s="74" t="s">
        <v>1038</v>
      </c>
      <c r="I133" s="33" t="s">
        <v>759</v>
      </c>
      <c r="J133" s="67" t="s">
        <v>782</v>
      </c>
      <c r="K133" s="70" t="s">
        <v>39</v>
      </c>
      <c r="L133" s="35" t="s">
        <v>760</v>
      </c>
      <c r="M133" s="50" t="s">
        <v>310</v>
      </c>
    </row>
    <row r="134" spans="1:13" ht="129" customHeight="1">
      <c r="A134" s="147">
        <v>2</v>
      </c>
      <c r="B134" s="171" t="s">
        <v>613</v>
      </c>
      <c r="C134" s="41">
        <v>45132</v>
      </c>
      <c r="D134" s="32" t="s">
        <v>450</v>
      </c>
      <c r="E134" s="42" t="s">
        <v>614</v>
      </c>
      <c r="F134" s="194" t="s">
        <v>208</v>
      </c>
      <c r="G134" s="91">
        <v>70</v>
      </c>
      <c r="H134" s="74" t="s">
        <v>1037</v>
      </c>
      <c r="I134" s="33" t="s">
        <v>593</v>
      </c>
      <c r="J134" s="67" t="s">
        <v>592</v>
      </c>
      <c r="K134" s="34" t="s">
        <v>39</v>
      </c>
      <c r="L134" s="35" t="s">
        <v>615</v>
      </c>
      <c r="M134" s="50" t="s">
        <v>616</v>
      </c>
    </row>
    <row r="135" spans="1:13" ht="129" customHeight="1">
      <c r="A135" s="147">
        <v>1</v>
      </c>
      <c r="B135" s="171" t="s">
        <v>559</v>
      </c>
      <c r="C135" s="153">
        <v>45124</v>
      </c>
      <c r="D135" s="32" t="s">
        <v>596</v>
      </c>
      <c r="E135" s="42" t="s">
        <v>560</v>
      </c>
      <c r="F135" s="194" t="s">
        <v>208</v>
      </c>
      <c r="G135" s="90">
        <v>30</v>
      </c>
      <c r="H135" s="73" t="s">
        <v>1036</v>
      </c>
      <c r="I135" s="33" t="s">
        <v>430</v>
      </c>
      <c r="J135" s="67" t="s">
        <v>473</v>
      </c>
      <c r="K135" s="34" t="s">
        <v>39</v>
      </c>
      <c r="L135" s="35" t="s">
        <v>561</v>
      </c>
      <c r="M135" s="50" t="s">
        <v>562</v>
      </c>
    </row>
    <row r="136" spans="1:13">
      <c r="B136" s="256" t="s">
        <v>59</v>
      </c>
      <c r="C136" s="256"/>
      <c r="D136" s="256"/>
      <c r="E136" s="256"/>
      <c r="F136" s="115"/>
    </row>
    <row r="147" ht="12.75" customHeight="1"/>
  </sheetData>
  <mergeCells count="3">
    <mergeCell ref="D1:K1"/>
    <mergeCell ref="D2:K2"/>
    <mergeCell ref="B136:E136"/>
  </mergeCells>
  <hyperlinks>
    <hyperlink ref="A1" r:id="rId1" display="\\mtc-webserver\alerta$\Documentos_Visor\Mapas\M22.05.115.pdf" xr:uid="{00000000-0004-0000-0500-000000000000}"/>
    <hyperlink ref="B85" r:id="rId2" display="M23.05.24" xr:uid="{00000000-0004-0000-0500-000001000000}"/>
    <hyperlink ref="B86" r:id="rId3" display="M23.05.24" xr:uid="{00000000-0004-0000-0500-000002000000}"/>
    <hyperlink ref="B87" r:id="rId4" xr:uid="{00000000-0004-0000-0500-000003000000}"/>
    <hyperlink ref="B9" r:id="rId5" display="M23.03.233" xr:uid="{00000000-0004-0000-0500-000004000000}"/>
    <hyperlink ref="B8" r:id="rId6" display="M23.03.345" xr:uid="{00000000-0004-0000-0500-000005000000}"/>
    <hyperlink ref="K8" r:id="rId7" xr:uid="{00000000-0004-0000-0500-000006000000}"/>
    <hyperlink ref="K9" r:id="rId8" xr:uid="{00000000-0004-0000-0500-000007000000}"/>
    <hyperlink ref="B83" r:id="rId9" display="M23.05.29" xr:uid="{00000000-0004-0000-0500-000008000000}"/>
    <hyperlink ref="K83" r:id="rId10" xr:uid="{00000000-0004-0000-0500-000009000000}"/>
    <hyperlink ref="K85" r:id="rId11" xr:uid="{00000000-0004-0000-0500-00000A000000}"/>
    <hyperlink ref="K86" r:id="rId12" xr:uid="{00000000-0004-0000-0500-00000B000000}"/>
    <hyperlink ref="K87" r:id="rId13" xr:uid="{00000000-0004-0000-0500-00000C000000}"/>
    <hyperlink ref="B81" r:id="rId14" xr:uid="{00000000-0004-0000-0500-00000D000000}"/>
    <hyperlink ref="B80" r:id="rId15" xr:uid="{00000000-0004-0000-0500-00000E000000}"/>
    <hyperlink ref="K81" r:id="rId16" xr:uid="{00000000-0004-0000-0500-00000F000000}"/>
    <hyperlink ref="B79" r:id="rId17" display="M23.05.124" xr:uid="{00000000-0004-0000-0500-000010000000}"/>
    <hyperlink ref="K79" r:id="rId18" xr:uid="{00000000-0004-0000-0500-000011000000}"/>
    <hyperlink ref="K80" r:id="rId19" xr:uid="{00000000-0004-0000-0500-000012000000}"/>
    <hyperlink ref="B76" r:id="rId20" display="M23.06.45" xr:uid="{00000000-0004-0000-0500-000013000000}"/>
    <hyperlink ref="K76" r:id="rId21" xr:uid="{00000000-0004-0000-0500-000014000000}"/>
    <hyperlink ref="B78" r:id="rId22" xr:uid="{00000000-0004-0000-0500-000015000000}"/>
    <hyperlink ref="B77" r:id="rId23" xr:uid="{00000000-0004-0000-0500-000016000000}"/>
    <hyperlink ref="B74" r:id="rId24" xr:uid="{00000000-0004-0000-0500-000017000000}"/>
    <hyperlink ref="B73" r:id="rId25" display="M23.06.86" xr:uid="{00000000-0004-0000-0500-000018000000}"/>
    <hyperlink ref="K74" r:id="rId26" xr:uid="{00000000-0004-0000-0500-000019000000}"/>
    <hyperlink ref="K73" r:id="rId27" xr:uid="{00000000-0004-0000-0500-00001A000000}"/>
    <hyperlink ref="B88" r:id="rId28" xr:uid="{00000000-0004-0000-0500-00001B000000}"/>
    <hyperlink ref="B95" r:id="rId29" display="M23.04.27" xr:uid="{00000000-0004-0000-0500-00001C000000}"/>
    <hyperlink ref="B105" r:id="rId30" display="M23.03.398" xr:uid="{00000000-0004-0000-0500-00001D000000}"/>
    <hyperlink ref="B121" r:id="rId31" display="M23.03.397" xr:uid="{00000000-0004-0000-0500-00001E000000}"/>
    <hyperlink ref="B122" r:id="rId32" display="M23.03.397" xr:uid="{00000000-0004-0000-0500-00001F000000}"/>
    <hyperlink ref="B91" r:id="rId33" xr:uid="{00000000-0004-0000-0500-000020000000}"/>
    <hyperlink ref="B112" r:id="rId34" xr:uid="{00000000-0004-0000-0500-000021000000}"/>
    <hyperlink ref="K118" r:id="rId35" xr:uid="{00000000-0004-0000-0500-000022000000}"/>
    <hyperlink ref="K120" r:id="rId36" xr:uid="{00000000-0004-0000-0500-000023000000}"/>
    <hyperlink ref="K94" r:id="rId37" xr:uid="{00000000-0004-0000-0500-000024000000}"/>
    <hyperlink ref="B132" r:id="rId38" xr:uid="{00000000-0004-0000-0500-000025000000}"/>
    <hyperlink ref="B94" r:id="rId39" display="M23.04.70" xr:uid="{00000000-0004-0000-0500-000026000000}"/>
    <hyperlink ref="B90" r:id="rId40" xr:uid="{00000000-0004-0000-0500-000027000000}"/>
    <hyperlink ref="B92" r:id="rId41" xr:uid="{00000000-0004-0000-0500-000028000000}"/>
    <hyperlink ref="K127" r:id="rId42" xr:uid="{00000000-0004-0000-0500-000029000000}"/>
    <hyperlink ref="B124" r:id="rId43" display="M21.06.69" xr:uid="{00000000-0004-0000-0500-00002A000000}"/>
    <hyperlink ref="B125" r:id="rId44" display="M21.02.48" xr:uid="{00000000-0004-0000-0500-00002B000000}"/>
    <hyperlink ref="K125" r:id="rId45" xr:uid="{00000000-0004-0000-0500-00002C000000}"/>
    <hyperlink ref="K126" r:id="rId46" xr:uid="{00000000-0004-0000-0500-00002D000000}"/>
    <hyperlink ref="B126" r:id="rId47" xr:uid="{00000000-0004-0000-0500-00002E000000}"/>
    <hyperlink ref="B118" r:id="rId48" xr:uid="{00000000-0004-0000-0500-00002F000000}"/>
    <hyperlink ref="K130" r:id="rId49" xr:uid="{00000000-0004-0000-0500-000030000000}"/>
    <hyperlink ref="K129" r:id="rId50" xr:uid="{00000000-0004-0000-0500-000031000000}"/>
    <hyperlink ref="B120" r:id="rId51" display="M23.03.189" xr:uid="{00000000-0004-0000-0500-000032000000}"/>
    <hyperlink ref="B130" r:id="rId52" xr:uid="{00000000-0004-0000-0500-000033000000}"/>
    <hyperlink ref="B127" r:id="rId53" xr:uid="{00000000-0004-0000-0500-000034000000}"/>
    <hyperlink ref="B129" r:id="rId54" xr:uid="{00000000-0004-0000-0500-000035000000}"/>
    <hyperlink ref="B114" r:id="rId55" xr:uid="{00000000-0004-0000-0500-000036000000}"/>
    <hyperlink ref="K114" r:id="rId56" xr:uid="{00000000-0004-0000-0500-000037000000}"/>
    <hyperlink ref="B98" r:id="rId57" display="M23.04.25" xr:uid="{00000000-0004-0000-0500-000038000000}"/>
    <hyperlink ref="K98" r:id="rId58" xr:uid="{00000000-0004-0000-0500-000039000000}"/>
    <hyperlink ref="K88" r:id="rId59" xr:uid="{00000000-0004-0000-0500-00003A000000}"/>
    <hyperlink ref="K90" r:id="rId60" xr:uid="{00000000-0004-0000-0500-00003B000000}"/>
    <hyperlink ref="K124" r:id="rId61" xr:uid="{00000000-0004-0000-0500-00003C000000}"/>
    <hyperlink ref="B100" r:id="rId62" display="M23.05.107" xr:uid="{00000000-0004-0000-0500-00003D000000}"/>
    <hyperlink ref="K100" r:id="rId63" xr:uid="{00000000-0004-0000-0500-00003E000000}"/>
    <hyperlink ref="B131" r:id="rId64" xr:uid="{00000000-0004-0000-0500-00003F000000}"/>
    <hyperlink ref="K131" r:id="rId65" xr:uid="{00000000-0004-0000-0500-000040000000}"/>
    <hyperlink ref="B128" r:id="rId66" xr:uid="{00000000-0004-0000-0500-000041000000}"/>
    <hyperlink ref="B93" r:id="rId67" xr:uid="{00000000-0004-0000-0500-000042000000}"/>
    <hyperlink ref="B117" r:id="rId68" xr:uid="{00000000-0004-0000-0500-000043000000}"/>
    <hyperlink ref="K72" r:id="rId69" xr:uid="{00000000-0004-0000-0500-000044000000}"/>
    <hyperlink ref="B72" r:id="rId70" display="M23.04.130" xr:uid="{00000000-0004-0000-0500-000045000000}"/>
    <hyperlink ref="B71" r:id="rId71" display="M23.06.122" xr:uid="{00000000-0004-0000-0500-000046000000}"/>
    <hyperlink ref="B82" r:id="rId72" xr:uid="{00000000-0004-0000-0500-000047000000}"/>
    <hyperlink ref="B75" r:id="rId73" xr:uid="{00000000-0004-0000-0500-000048000000}"/>
    <hyperlink ref="K75" r:id="rId74" xr:uid="{00000000-0004-0000-0500-000049000000}"/>
    <hyperlink ref="B70" r:id="rId75" display="M23.06.109" xr:uid="{00000000-0004-0000-0500-00004A000000}"/>
    <hyperlink ref="B69" r:id="rId76" display="M23.07.10" xr:uid="{00000000-0004-0000-0500-00004B000000}"/>
    <hyperlink ref="K70" r:id="rId77" xr:uid="{00000000-0004-0000-0500-00004C000000}"/>
    <hyperlink ref="K69" r:id="rId78" xr:uid="{00000000-0004-0000-0500-00004D000000}"/>
    <hyperlink ref="B119" r:id="rId79" xr:uid="{00000000-0004-0000-0500-00004E000000}"/>
    <hyperlink ref="B67" r:id="rId80" xr:uid="{00000000-0004-0000-0500-00004F000000}"/>
    <hyperlink ref="B68" r:id="rId81" xr:uid="{00000000-0004-0000-0500-000050000000}"/>
    <hyperlink ref="K68" r:id="rId82" xr:uid="{00000000-0004-0000-0500-000051000000}"/>
    <hyperlink ref="K67" r:id="rId83" xr:uid="{00000000-0004-0000-0500-000052000000}"/>
    <hyperlink ref="K71" r:id="rId84" xr:uid="{00000000-0004-0000-0500-000053000000}"/>
    <hyperlink ref="B116" r:id="rId85" display="M23.07.61" xr:uid="{00000000-0004-0000-0500-000054000000}"/>
    <hyperlink ref="B123" r:id="rId86" display="M23.07.61" xr:uid="{00000000-0004-0000-0500-000055000000}"/>
    <hyperlink ref="K123" r:id="rId87" xr:uid="{00000000-0004-0000-0500-000056000000}"/>
    <hyperlink ref="B107" r:id="rId88" display="M23.07.66" xr:uid="{00000000-0004-0000-0500-000057000000}"/>
    <hyperlink ref="B106" r:id="rId89" display="M23.07.67" xr:uid="{00000000-0004-0000-0500-000058000000}"/>
    <hyperlink ref="B103" r:id="rId90" display="M23.07.67" xr:uid="{00000000-0004-0000-0500-000059000000}"/>
    <hyperlink ref="B110" r:id="rId91" display="M23.07.69" xr:uid="{00000000-0004-0000-0500-00005A000000}"/>
    <hyperlink ref="B102:B103" r:id="rId92" display="M23.07.67" xr:uid="{00000000-0004-0000-0500-00005B000000}"/>
    <hyperlink ref="B104" r:id="rId93" display="M23.07.70" xr:uid="{00000000-0004-0000-0500-00005C000000}"/>
    <hyperlink ref="B101" r:id="rId94" display="M23.07.69" xr:uid="{00000000-0004-0000-0500-00005D000000}"/>
    <hyperlink ref="B113" r:id="rId95" xr:uid="{00000000-0004-0000-0500-00005E000000}"/>
    <hyperlink ref="B102" r:id="rId96" xr:uid="{00000000-0004-0000-0500-00005F000000}"/>
    <hyperlink ref="B108" r:id="rId97" xr:uid="{00000000-0004-0000-0500-000060000000}"/>
    <hyperlink ref="B99" r:id="rId98" xr:uid="{00000000-0004-0000-0500-000061000000}"/>
    <hyperlink ref="B66" r:id="rId99" display="M23.07.82" xr:uid="{00000000-0004-0000-0500-000062000000}"/>
    <hyperlink ref="K66" r:id="rId100" xr:uid="{00000000-0004-0000-0500-000063000000}"/>
    <hyperlink ref="B64" r:id="rId101" xr:uid="{00000000-0004-0000-0500-000064000000}"/>
    <hyperlink ref="B63" r:id="rId102" xr:uid="{00000000-0004-0000-0500-000065000000}"/>
    <hyperlink ref="B65" r:id="rId103" xr:uid="{00000000-0004-0000-0500-000066000000}"/>
    <hyperlink ref="B97" r:id="rId104" display="M23.07.90" xr:uid="{00000000-0004-0000-0500-000067000000}"/>
    <hyperlink ref="B61" r:id="rId105" display="M23.07.92" xr:uid="{00000000-0004-0000-0500-000068000000}"/>
    <hyperlink ref="B60" r:id="rId106" display="M23.07.92" xr:uid="{00000000-0004-0000-0500-000069000000}"/>
    <hyperlink ref="B111" r:id="rId107" display="M23.07.83" xr:uid="{00000000-0004-0000-0500-00006A000000}"/>
    <hyperlink ref="B62" r:id="rId108" display="M23.07.109" xr:uid="{00000000-0004-0000-0500-00006B000000}"/>
    <hyperlink ref="B58" r:id="rId109" xr:uid="{00000000-0004-0000-0500-00006C000000}"/>
    <hyperlink ref="B59" r:id="rId110" xr:uid="{00000000-0004-0000-0500-00006D000000}"/>
    <hyperlink ref="K62" r:id="rId111" xr:uid="{00000000-0004-0000-0500-00006E000000}"/>
    <hyperlink ref="K60" r:id="rId112" xr:uid="{00000000-0004-0000-0500-00006F000000}"/>
    <hyperlink ref="K61" r:id="rId113" xr:uid="{00000000-0004-0000-0500-000070000000}"/>
    <hyperlink ref="K59" r:id="rId114" xr:uid="{00000000-0004-0000-0500-000071000000}"/>
    <hyperlink ref="K58" r:id="rId115" xr:uid="{00000000-0004-0000-0500-000072000000}"/>
    <hyperlink ref="K65" r:id="rId116" xr:uid="{00000000-0004-0000-0500-000073000000}"/>
    <hyperlink ref="K63" r:id="rId117" xr:uid="{00000000-0004-0000-0500-000074000000}"/>
    <hyperlink ref="K64" r:id="rId118" xr:uid="{00000000-0004-0000-0500-000075000000}"/>
    <hyperlink ref="K82" r:id="rId119" xr:uid="{00000000-0004-0000-0500-000076000000}"/>
    <hyperlink ref="K93" r:id="rId120" xr:uid="{00000000-0004-0000-0500-000077000000}"/>
    <hyperlink ref="K97" r:id="rId121" xr:uid="{00000000-0004-0000-0500-000078000000}"/>
    <hyperlink ref="K101" r:id="rId122" xr:uid="{00000000-0004-0000-0500-000079000000}"/>
    <hyperlink ref="K99" r:id="rId123" xr:uid="{00000000-0004-0000-0500-00007A000000}"/>
    <hyperlink ref="K102" r:id="rId124" xr:uid="{00000000-0004-0000-0500-00007B000000}"/>
    <hyperlink ref="K103" r:id="rId125" xr:uid="{00000000-0004-0000-0500-00007C000000}"/>
    <hyperlink ref="K104" r:id="rId126" xr:uid="{00000000-0004-0000-0500-00007D000000}"/>
    <hyperlink ref="K106" r:id="rId127" xr:uid="{00000000-0004-0000-0500-00007E000000}"/>
    <hyperlink ref="K107" r:id="rId128" xr:uid="{00000000-0004-0000-0500-00007F000000}"/>
    <hyperlink ref="K108" r:id="rId129" xr:uid="{00000000-0004-0000-0500-000080000000}"/>
    <hyperlink ref="K109" r:id="rId130" xr:uid="{00000000-0004-0000-0500-000081000000}"/>
    <hyperlink ref="K110" r:id="rId131" xr:uid="{00000000-0004-0000-0500-000082000000}"/>
    <hyperlink ref="K111" r:id="rId132" xr:uid="{00000000-0004-0000-0500-000083000000}"/>
    <hyperlink ref="K113" r:id="rId133" xr:uid="{00000000-0004-0000-0500-000084000000}"/>
    <hyperlink ref="K116" r:id="rId134" xr:uid="{00000000-0004-0000-0500-000085000000}"/>
    <hyperlink ref="K119" r:id="rId135" xr:uid="{00000000-0004-0000-0500-000086000000}"/>
    <hyperlink ref="B56" r:id="rId136" xr:uid="{00000000-0004-0000-0500-000087000000}"/>
    <hyperlink ref="B55" r:id="rId137" xr:uid="{00000000-0004-0000-0500-000088000000}"/>
    <hyperlink ref="B54" r:id="rId138" xr:uid="{00000000-0004-0000-0500-000089000000}"/>
    <hyperlink ref="B53" r:id="rId139" xr:uid="{00000000-0004-0000-0500-00008A000000}"/>
    <hyperlink ref="B52" r:id="rId140" xr:uid="{00000000-0004-0000-0500-00008B000000}"/>
    <hyperlink ref="B51" r:id="rId141" xr:uid="{00000000-0004-0000-0500-00008C000000}"/>
    <hyperlink ref="K56" r:id="rId142" xr:uid="{00000000-0004-0000-0500-00008D000000}"/>
    <hyperlink ref="B50" r:id="rId143" display="M23.07.150" xr:uid="{00000000-0004-0000-0500-00008E000000}"/>
    <hyperlink ref="B49" r:id="rId144" xr:uid="{00000000-0004-0000-0500-00008F000000}"/>
    <hyperlink ref="K49" r:id="rId145" xr:uid="{00000000-0004-0000-0500-000090000000}"/>
    <hyperlink ref="K51" r:id="rId146" xr:uid="{00000000-0004-0000-0500-000091000000}"/>
    <hyperlink ref="K52" r:id="rId147" xr:uid="{00000000-0004-0000-0500-000092000000}"/>
    <hyperlink ref="K53" r:id="rId148" xr:uid="{00000000-0004-0000-0500-000093000000}"/>
    <hyperlink ref="K54" r:id="rId149" xr:uid="{00000000-0004-0000-0500-000094000000}"/>
    <hyperlink ref="K55" r:id="rId150" xr:uid="{00000000-0004-0000-0500-000095000000}"/>
    <hyperlink ref="B48" r:id="rId151" xr:uid="{00000000-0004-0000-0500-000096000000}"/>
    <hyperlink ref="K48" r:id="rId152" xr:uid="{00000000-0004-0000-0500-000097000000}"/>
    <hyperlink ref="B47" r:id="rId153" xr:uid="{00000000-0004-0000-0500-000098000000}"/>
    <hyperlink ref="K47" r:id="rId154" xr:uid="{00000000-0004-0000-0500-000099000000}"/>
    <hyperlink ref="B46" r:id="rId155" xr:uid="{00000000-0004-0000-0500-00009A000000}"/>
    <hyperlink ref="K50" r:id="rId156" xr:uid="{00000000-0004-0000-0500-00009B000000}"/>
    <hyperlink ref="B45" r:id="rId157" xr:uid="{00000000-0004-0000-0500-00009C000000}"/>
    <hyperlink ref="B57" r:id="rId158" xr:uid="{00000000-0004-0000-0500-00009D000000}"/>
    <hyperlink ref="K57" r:id="rId159" xr:uid="{00000000-0004-0000-0500-00009E000000}"/>
    <hyperlink ref="K45" r:id="rId160" xr:uid="{00000000-0004-0000-0500-00009F000000}"/>
    <hyperlink ref="K46" r:id="rId161" xr:uid="{00000000-0004-0000-0500-0000A0000000}"/>
    <hyperlink ref="B40" r:id="rId162" xr:uid="{00000000-0004-0000-0500-0000A1000000}"/>
    <hyperlink ref="B43" r:id="rId163" xr:uid="{00000000-0004-0000-0500-0000A2000000}"/>
    <hyperlink ref="B39" r:id="rId164" xr:uid="{00000000-0004-0000-0500-0000A3000000}"/>
    <hyperlink ref="K43" r:id="rId165" xr:uid="{00000000-0004-0000-0500-0000A4000000}"/>
    <hyperlink ref="K39" r:id="rId166" xr:uid="{00000000-0004-0000-0500-0000A5000000}"/>
    <hyperlink ref="K40" r:id="rId167" xr:uid="{00000000-0004-0000-0500-0000A6000000}"/>
    <hyperlink ref="B38" r:id="rId168" xr:uid="{00000000-0004-0000-0500-0000A7000000}"/>
    <hyperlink ref="B89" r:id="rId169" display="M23.04.27" xr:uid="{00000000-0004-0000-0500-0000A8000000}"/>
    <hyperlink ref="B109" r:id="rId170" display="M23.07.68" xr:uid="{00000000-0004-0000-0500-0000A9000000}"/>
    <hyperlink ref="B36" r:id="rId171" xr:uid="{00000000-0004-0000-0500-0000AA000000}"/>
    <hyperlink ref="B42" r:id="rId172" xr:uid="{00000000-0004-0000-0500-0000AB000000}"/>
    <hyperlink ref="B37" r:id="rId173" xr:uid="{00000000-0004-0000-0500-0000AC000000}"/>
    <hyperlink ref="B35" r:id="rId174" xr:uid="{00000000-0004-0000-0500-0000AD000000}"/>
    <hyperlink ref="B41" r:id="rId175" xr:uid="{00000000-0004-0000-0500-0000AE000000}"/>
    <hyperlink ref="B32" r:id="rId176" display="M23.05.14" xr:uid="{00000000-0004-0000-0500-0000AF000000}"/>
    <hyperlink ref="B31" r:id="rId177" xr:uid="{00000000-0004-0000-0500-0000B0000000}"/>
    <hyperlink ref="B34" r:id="rId178" xr:uid="{00000000-0004-0000-0500-0000B1000000}"/>
    <hyperlink ref="B30" r:id="rId179" xr:uid="{00000000-0004-0000-0500-0000B2000000}"/>
    <hyperlink ref="K31" r:id="rId180" xr:uid="{00000000-0004-0000-0500-0000B3000000}"/>
    <hyperlink ref="K32" r:id="rId181" xr:uid="{00000000-0004-0000-0500-0000B4000000}"/>
    <hyperlink ref="K34" r:id="rId182" xr:uid="{00000000-0004-0000-0500-0000B5000000}"/>
    <hyperlink ref="K35" r:id="rId183" xr:uid="{00000000-0004-0000-0500-0000B6000000}"/>
    <hyperlink ref="K37" r:id="rId184" xr:uid="{00000000-0004-0000-0500-0000B7000000}"/>
    <hyperlink ref="K38" r:id="rId185" xr:uid="{00000000-0004-0000-0500-0000B8000000}"/>
    <hyperlink ref="B33" r:id="rId186" xr:uid="{00000000-0004-0000-0500-0000B9000000}"/>
    <hyperlink ref="K33" r:id="rId187" xr:uid="{00000000-0004-0000-0500-0000BA000000}"/>
    <hyperlink ref="K36" r:id="rId188" xr:uid="{00000000-0004-0000-0500-0000BB000000}"/>
    <hyperlink ref="K30" r:id="rId189" xr:uid="{00000000-0004-0000-0500-0000BC000000}"/>
    <hyperlink ref="B96" r:id="rId190" xr:uid="{00000000-0004-0000-0500-0000BD000000}"/>
    <hyperlink ref="B133" r:id="rId191" display="M23.08.33" xr:uid="{00000000-0004-0000-0500-0000BE000000}"/>
    <hyperlink ref="B6" r:id="rId192" xr:uid="{00000000-0004-0000-0500-0000BF000000}"/>
    <hyperlink ref="B7" r:id="rId193" xr:uid="{00000000-0004-0000-0500-0000C0000000}"/>
    <hyperlink ref="K133" r:id="rId194" xr:uid="{00000000-0004-0000-0500-0000C1000000}"/>
    <hyperlink ref="K41" r:id="rId195" xr:uid="{00000000-0004-0000-0500-0000C2000000}"/>
    <hyperlink ref="K42" r:id="rId196" xr:uid="{00000000-0004-0000-0500-0000C3000000}"/>
    <hyperlink ref="B115" r:id="rId197" xr:uid="{00000000-0004-0000-0500-0000C4000000}"/>
    <hyperlink ref="B84" r:id="rId198" xr:uid="{00000000-0004-0000-0500-0000C5000000}"/>
    <hyperlink ref="K84" r:id="rId199" xr:uid="{00000000-0004-0000-0500-0000C6000000}"/>
    <hyperlink ref="B29" r:id="rId200" xr:uid="{00000000-0004-0000-0500-0000C7000000}"/>
    <hyperlink ref="K29" r:id="rId201" xr:uid="{00000000-0004-0000-0500-0000C8000000}"/>
    <hyperlink ref="B27" r:id="rId202" xr:uid="{00000000-0004-0000-0500-0000C9000000}"/>
    <hyperlink ref="B26" r:id="rId203" display="M23.08.46" xr:uid="{00000000-0004-0000-0500-0000CA000000}"/>
    <hyperlink ref="K26:K27" r:id="rId204" display="FOTO" xr:uid="{00000000-0004-0000-0500-0000CB000000}"/>
    <hyperlink ref="K27" r:id="rId205" xr:uid="{00000000-0004-0000-0500-0000CC000000}"/>
    <hyperlink ref="K26" r:id="rId206" xr:uid="{00000000-0004-0000-0500-0000CD000000}"/>
    <hyperlink ref="B28" r:id="rId207" xr:uid="{00000000-0004-0000-0500-0000CE000000}"/>
    <hyperlink ref="K6" r:id="rId208" xr:uid="{00000000-0004-0000-0500-0000CF000000}"/>
    <hyperlink ref="K7" r:id="rId209" xr:uid="{00000000-0004-0000-0500-0000D0000000}"/>
    <hyperlink ref="K96" r:id="rId210" xr:uid="{00000000-0004-0000-0500-0000D1000000}"/>
    <hyperlink ref="K115" r:id="rId211" xr:uid="{00000000-0004-0000-0500-0000D2000000}"/>
    <hyperlink ref="B25" r:id="rId212" xr:uid="{00000000-0004-0000-0500-0000D3000000}"/>
    <hyperlink ref="B24" r:id="rId213" xr:uid="{00000000-0004-0000-0500-0000D4000000}"/>
    <hyperlink ref="B23" r:id="rId214" xr:uid="{00000000-0004-0000-0500-0000D5000000}"/>
    <hyperlink ref="B22" r:id="rId215" xr:uid="{00000000-0004-0000-0500-0000D6000000}"/>
    <hyperlink ref="B21" r:id="rId216" xr:uid="{00000000-0004-0000-0500-0000D7000000}"/>
    <hyperlink ref="B20" r:id="rId217" xr:uid="{00000000-0004-0000-0500-0000D8000000}"/>
    <hyperlink ref="B19" r:id="rId218" xr:uid="{00000000-0004-0000-0500-0000D9000000}"/>
    <hyperlink ref="K19" r:id="rId219" xr:uid="{00000000-0004-0000-0500-0000DA000000}"/>
    <hyperlink ref="B17" r:id="rId220" xr:uid="{00000000-0004-0000-0500-0000DB000000}"/>
    <hyperlink ref="K17" r:id="rId221" xr:uid="{00000000-0004-0000-0500-0000DC000000}"/>
    <hyperlink ref="K22" r:id="rId222" xr:uid="{00000000-0004-0000-0500-0000DD000000}"/>
    <hyperlink ref="B16" r:id="rId223" xr:uid="{00000000-0004-0000-0500-0000DE000000}"/>
    <hyperlink ref="B15" r:id="rId224" xr:uid="{00000000-0004-0000-0500-0000DF000000}"/>
    <hyperlink ref="B14" r:id="rId225" xr:uid="{00000000-0004-0000-0500-0000E0000000}"/>
    <hyperlink ref="B18" r:id="rId226" xr:uid="{00000000-0004-0000-0500-0000E1000000}"/>
    <hyperlink ref="B44" r:id="rId227" xr:uid="{00000000-0004-0000-0500-0000E2000000}"/>
    <hyperlink ref="K44" r:id="rId228" xr:uid="{00000000-0004-0000-0500-0000E3000000}"/>
    <hyperlink ref="K20" r:id="rId229" xr:uid="{00000000-0004-0000-0500-0000E4000000}"/>
    <hyperlink ref="K21" r:id="rId230" xr:uid="{00000000-0004-0000-0500-0000E5000000}"/>
    <hyperlink ref="K23" r:id="rId231" xr:uid="{00000000-0004-0000-0500-0000E6000000}"/>
    <hyperlink ref="K25" r:id="rId232" xr:uid="{00000000-0004-0000-0500-0000E7000000}"/>
    <hyperlink ref="B13" r:id="rId233" xr:uid="{00000000-0004-0000-0500-0000E8000000}"/>
    <hyperlink ref="B12" r:id="rId234" xr:uid="{00000000-0004-0000-0500-0000E9000000}"/>
    <hyperlink ref="B5" r:id="rId235" display="M23.08.66" xr:uid="{00000000-0004-0000-0500-0000EA000000}"/>
    <hyperlink ref="K5" r:id="rId236" xr:uid="{00000000-0004-0000-0500-0000EB000000}"/>
    <hyperlink ref="B135" r:id="rId237" xr:uid="{00000000-0004-0000-0500-0000EC000000}"/>
    <hyperlink ref="K135" r:id="rId238" xr:uid="{00000000-0004-0000-0500-0000ED000000}"/>
    <hyperlink ref="B134" r:id="rId239" display="M23.07.134" xr:uid="{00000000-0004-0000-0500-0000EE000000}"/>
    <hyperlink ref="K134" r:id="rId240" xr:uid="{00000000-0004-0000-0500-0000EF000000}"/>
    <hyperlink ref="B11" r:id="rId241" xr:uid="{00000000-0004-0000-0500-0000F0000000}"/>
  </hyperlinks>
  <pageMargins left="0.7" right="0.7" top="0.75" bottom="0.75" header="0.3" footer="0.3"/>
  <pageSetup paperSize="9" scale="55" fitToHeight="0" orientation="landscape" horizontalDpi="300" verticalDpi="300" r:id="rId242"/>
  <drawing r:id="rId243"/>
  <tableParts count="1">
    <tablePart r:id="rId24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DP362"/>
  <sheetViews>
    <sheetView zoomScaleNormal="100" workbookViewId="0">
      <selection activeCell="I7" sqref="I7"/>
    </sheetView>
  </sheetViews>
  <sheetFormatPr baseColWidth="10" defaultColWidth="9.625" defaultRowHeight="15"/>
  <cols>
    <col min="1" max="1" width="4.625" style="98" customWidth="1"/>
    <col min="2" max="2" width="15.125" style="105" customWidth="1"/>
    <col min="3" max="3" width="14.5" style="105" customWidth="1"/>
    <col min="4" max="4" width="57.875" style="105" customWidth="1"/>
    <col min="5" max="5" width="14.125" style="106" customWidth="1"/>
    <col min="6" max="6" width="31.125" style="105" customWidth="1"/>
    <col min="7" max="7" width="9.625" style="99" customWidth="1"/>
    <col min="8" max="120" width="9.625" style="99"/>
    <col min="121" max="16384" width="9.625" style="105"/>
  </cols>
  <sheetData>
    <row r="1" spans="1:6" s="99" customFormat="1" ht="6" customHeight="1">
      <c r="A1" s="98"/>
      <c r="E1" s="100"/>
    </row>
    <row r="2" spans="1:6" s="99" customFormat="1" ht="42" customHeight="1">
      <c r="A2" s="257" t="s">
        <v>20</v>
      </c>
      <c r="B2" s="258"/>
      <c r="C2" s="258"/>
      <c r="D2" s="258"/>
      <c r="E2" s="258"/>
      <c r="F2" s="258"/>
    </row>
    <row r="3" spans="1:6" s="99" customFormat="1" ht="18.75" customHeight="1">
      <c r="A3" s="259" t="s">
        <v>13</v>
      </c>
      <c r="B3" s="260"/>
      <c r="C3" s="260"/>
      <c r="D3" s="260"/>
      <c r="E3" s="260"/>
      <c r="F3" s="260"/>
    </row>
    <row r="4" spans="1:6" s="99" customFormat="1" ht="14.25" customHeight="1">
      <c r="A4" s="101"/>
      <c r="B4" s="102" t="s">
        <v>14</v>
      </c>
      <c r="C4" s="2" t="s">
        <v>1237</v>
      </c>
      <c r="D4" s="103"/>
      <c r="E4" s="104"/>
      <c r="F4" s="103"/>
    </row>
    <row r="5" spans="1:6" s="99" customFormat="1" ht="52.5" customHeight="1">
      <c r="A5" s="55" t="s">
        <v>2</v>
      </c>
      <c r="B5" s="51" t="s">
        <v>4</v>
      </c>
      <c r="C5" s="51" t="s">
        <v>5</v>
      </c>
      <c r="D5" s="51" t="s">
        <v>6</v>
      </c>
      <c r="E5" s="51" t="s">
        <v>7</v>
      </c>
      <c r="F5" s="52" t="s">
        <v>8</v>
      </c>
    </row>
    <row r="6" spans="1:6" s="99" customFormat="1" ht="318.75">
      <c r="A6" s="120">
        <v>3</v>
      </c>
      <c r="B6" s="111" t="s">
        <v>1356</v>
      </c>
      <c r="C6" s="112" t="s">
        <v>124</v>
      </c>
      <c r="D6" s="126" t="s">
        <v>1357</v>
      </c>
      <c r="E6" s="113" t="s">
        <v>123</v>
      </c>
      <c r="F6" s="114" t="s">
        <v>324</v>
      </c>
    </row>
    <row r="7" spans="1:6" s="99" customFormat="1" ht="219" customHeight="1">
      <c r="A7" s="121">
        <v>2</v>
      </c>
      <c r="B7" s="173" t="s">
        <v>1358</v>
      </c>
      <c r="C7" s="125" t="s">
        <v>391</v>
      </c>
      <c r="D7" s="127" t="s">
        <v>1359</v>
      </c>
      <c r="E7" s="113" t="s">
        <v>123</v>
      </c>
      <c r="F7" s="136" t="s">
        <v>469</v>
      </c>
    </row>
    <row r="8" spans="1:6" s="99" customFormat="1" ht="178.5">
      <c r="A8" s="121">
        <v>1</v>
      </c>
      <c r="B8" s="111" t="s">
        <v>1236</v>
      </c>
      <c r="C8" s="112" t="s">
        <v>311</v>
      </c>
      <c r="D8" s="126" t="s">
        <v>1355</v>
      </c>
      <c r="E8" s="113" t="s">
        <v>123</v>
      </c>
      <c r="F8" s="114" t="s">
        <v>325</v>
      </c>
    </row>
    <row r="9" spans="1:6" s="99" customFormat="1">
      <c r="A9" s="98"/>
      <c r="E9" s="100"/>
    </row>
    <row r="10" spans="1:6" s="99" customFormat="1">
      <c r="A10" s="98"/>
      <c r="E10" s="100"/>
    </row>
    <row r="11" spans="1:6" s="99" customFormat="1">
      <c r="A11" s="98"/>
      <c r="E11" s="100"/>
    </row>
    <row r="12" spans="1:6" s="99" customFormat="1">
      <c r="A12" s="98"/>
      <c r="E12" s="100"/>
    </row>
    <row r="13" spans="1:6" s="99" customFormat="1">
      <c r="A13" s="98"/>
      <c r="E13" s="100"/>
    </row>
    <row r="14" spans="1:6" s="99" customFormat="1">
      <c r="A14" s="98"/>
      <c r="E14" s="100"/>
    </row>
    <row r="15" spans="1:6" s="99" customFormat="1">
      <c r="A15" s="98"/>
      <c r="E15" s="100"/>
    </row>
    <row r="16" spans="1:6" s="99" customFormat="1">
      <c r="A16" s="98"/>
      <c r="E16" s="100"/>
    </row>
    <row r="17" spans="1:5" s="99" customFormat="1">
      <c r="A17" s="98"/>
      <c r="E17" s="100"/>
    </row>
    <row r="18" spans="1:5" s="99" customFormat="1">
      <c r="A18" s="98"/>
      <c r="E18" s="100"/>
    </row>
    <row r="19" spans="1:5" s="99" customFormat="1">
      <c r="A19" s="98"/>
      <c r="E19" s="100"/>
    </row>
    <row r="20" spans="1:5" s="99" customFormat="1">
      <c r="A20" s="98"/>
      <c r="E20" s="100"/>
    </row>
    <row r="21" spans="1:5" s="99" customFormat="1">
      <c r="A21" s="98"/>
      <c r="E21" s="100"/>
    </row>
    <row r="22" spans="1:5" s="99" customFormat="1">
      <c r="A22" s="98"/>
      <c r="E22" s="100"/>
    </row>
    <row r="23" spans="1:5" s="99" customFormat="1">
      <c r="A23" s="98"/>
      <c r="E23" s="100"/>
    </row>
    <row r="24" spans="1:5" s="99" customFormat="1">
      <c r="A24" s="98"/>
      <c r="E24" s="100"/>
    </row>
    <row r="25" spans="1:5" s="99" customFormat="1">
      <c r="A25" s="98"/>
      <c r="E25" s="100"/>
    </row>
    <row r="26" spans="1:5" s="99" customFormat="1">
      <c r="A26" s="98"/>
      <c r="E26" s="100"/>
    </row>
    <row r="27" spans="1:5" s="99" customFormat="1">
      <c r="A27" s="98"/>
      <c r="E27" s="100"/>
    </row>
    <row r="28" spans="1:5" s="99" customFormat="1">
      <c r="A28" s="98"/>
      <c r="E28" s="100"/>
    </row>
    <row r="29" spans="1:5" s="99" customFormat="1">
      <c r="A29" s="98"/>
      <c r="E29" s="100"/>
    </row>
    <row r="30" spans="1:5" s="99" customFormat="1">
      <c r="A30" s="98"/>
      <c r="E30" s="100"/>
    </row>
    <row r="31" spans="1:5" s="99" customFormat="1">
      <c r="A31" s="98"/>
      <c r="E31" s="100"/>
    </row>
    <row r="32" spans="1:5" s="99" customFormat="1">
      <c r="A32" s="98"/>
      <c r="E32" s="100"/>
    </row>
    <row r="33" spans="1:5" s="99" customFormat="1">
      <c r="A33" s="98"/>
      <c r="E33" s="100"/>
    </row>
    <row r="34" spans="1:5" s="99" customFormat="1">
      <c r="A34" s="98"/>
      <c r="E34" s="100"/>
    </row>
    <row r="35" spans="1:5" s="99" customFormat="1">
      <c r="A35" s="98"/>
      <c r="E35" s="100"/>
    </row>
    <row r="36" spans="1:5" s="99" customFormat="1">
      <c r="A36" s="98"/>
      <c r="E36" s="100"/>
    </row>
    <row r="37" spans="1:5" s="99" customFormat="1">
      <c r="A37" s="98"/>
      <c r="E37" s="100"/>
    </row>
    <row r="38" spans="1:5" s="99" customFormat="1">
      <c r="A38" s="98"/>
      <c r="E38" s="100"/>
    </row>
    <row r="39" spans="1:5" s="99" customFormat="1">
      <c r="A39" s="98"/>
      <c r="E39" s="100"/>
    </row>
    <row r="40" spans="1:5" s="99" customFormat="1">
      <c r="A40" s="98"/>
      <c r="E40" s="100"/>
    </row>
    <row r="41" spans="1:5" s="99" customFormat="1">
      <c r="A41" s="98"/>
      <c r="E41" s="100"/>
    </row>
    <row r="42" spans="1:5" s="99" customFormat="1">
      <c r="A42" s="98"/>
      <c r="E42" s="100"/>
    </row>
    <row r="43" spans="1:5" s="99" customFormat="1">
      <c r="A43" s="98"/>
      <c r="E43" s="100"/>
    </row>
    <row r="44" spans="1:5" s="99" customFormat="1">
      <c r="A44" s="98"/>
      <c r="E44" s="100"/>
    </row>
    <row r="45" spans="1:5" s="99" customFormat="1">
      <c r="A45" s="98"/>
      <c r="E45" s="100"/>
    </row>
    <row r="46" spans="1:5" s="99" customFormat="1">
      <c r="A46" s="98"/>
      <c r="E46" s="100"/>
    </row>
    <row r="47" spans="1:5" s="99" customFormat="1">
      <c r="A47" s="98"/>
      <c r="E47" s="100"/>
    </row>
    <row r="48" spans="1:5" s="99" customFormat="1">
      <c r="A48" s="98"/>
      <c r="E48" s="100"/>
    </row>
    <row r="49" spans="1:5" s="99" customFormat="1">
      <c r="A49" s="98"/>
      <c r="E49" s="100"/>
    </row>
    <row r="50" spans="1:5" s="99" customFormat="1">
      <c r="A50" s="98"/>
      <c r="E50" s="100"/>
    </row>
    <row r="51" spans="1:5" s="99" customFormat="1">
      <c r="A51" s="98"/>
      <c r="E51" s="100"/>
    </row>
    <row r="52" spans="1:5" s="99" customFormat="1">
      <c r="A52" s="98"/>
      <c r="E52" s="100"/>
    </row>
    <row r="53" spans="1:5" s="99" customFormat="1">
      <c r="A53" s="98"/>
      <c r="E53" s="100"/>
    </row>
    <row r="54" spans="1:5" s="99" customFormat="1">
      <c r="A54" s="98"/>
      <c r="E54" s="100"/>
    </row>
    <row r="55" spans="1:5" s="99" customFormat="1">
      <c r="A55" s="98"/>
      <c r="E55" s="100"/>
    </row>
    <row r="56" spans="1:5" s="99" customFormat="1">
      <c r="A56" s="98"/>
      <c r="E56" s="100"/>
    </row>
    <row r="57" spans="1:5" s="99" customFormat="1">
      <c r="A57" s="98"/>
      <c r="E57" s="100"/>
    </row>
    <row r="58" spans="1:5" s="99" customFormat="1">
      <c r="A58" s="98"/>
      <c r="E58" s="100"/>
    </row>
    <row r="59" spans="1:5" s="99" customFormat="1">
      <c r="A59" s="98"/>
      <c r="E59" s="100"/>
    </row>
    <row r="60" spans="1:5" s="99" customFormat="1">
      <c r="A60" s="98"/>
      <c r="E60" s="100"/>
    </row>
    <row r="61" spans="1:5" s="99" customFormat="1">
      <c r="A61" s="98"/>
      <c r="E61" s="100"/>
    </row>
    <row r="62" spans="1:5" s="99" customFormat="1">
      <c r="A62" s="98"/>
      <c r="E62" s="100"/>
    </row>
    <row r="63" spans="1:5" s="99" customFormat="1">
      <c r="A63" s="98"/>
      <c r="E63" s="100"/>
    </row>
    <row r="64" spans="1:5" s="99" customFormat="1">
      <c r="A64" s="98"/>
      <c r="E64" s="100"/>
    </row>
    <row r="65" spans="1:5" s="99" customFormat="1">
      <c r="A65" s="98"/>
      <c r="E65" s="100"/>
    </row>
    <row r="66" spans="1:5" s="99" customFormat="1">
      <c r="A66" s="98"/>
      <c r="E66" s="100"/>
    </row>
    <row r="67" spans="1:5" s="99" customFormat="1">
      <c r="A67" s="98"/>
      <c r="E67" s="100"/>
    </row>
    <row r="68" spans="1:5" s="99" customFormat="1">
      <c r="A68" s="98"/>
      <c r="E68" s="100"/>
    </row>
    <row r="69" spans="1:5" s="99" customFormat="1">
      <c r="A69" s="98"/>
      <c r="E69" s="100"/>
    </row>
    <row r="70" spans="1:5" s="99" customFormat="1">
      <c r="A70" s="98"/>
      <c r="E70" s="100"/>
    </row>
    <row r="71" spans="1:5" s="99" customFormat="1">
      <c r="A71" s="98"/>
      <c r="E71" s="100"/>
    </row>
    <row r="72" spans="1:5" s="99" customFormat="1">
      <c r="A72" s="98"/>
      <c r="E72" s="100"/>
    </row>
    <row r="73" spans="1:5" s="99" customFormat="1">
      <c r="A73" s="98"/>
      <c r="E73" s="100"/>
    </row>
    <row r="74" spans="1:5" s="99" customFormat="1">
      <c r="A74" s="98"/>
      <c r="E74" s="100"/>
    </row>
    <row r="75" spans="1:5" s="99" customFormat="1">
      <c r="A75" s="98"/>
      <c r="E75" s="100"/>
    </row>
    <row r="76" spans="1:5" s="99" customFormat="1">
      <c r="A76" s="98"/>
      <c r="E76" s="100"/>
    </row>
    <row r="77" spans="1:5" s="99" customFormat="1">
      <c r="A77" s="98"/>
      <c r="E77" s="100"/>
    </row>
    <row r="78" spans="1:5" s="99" customFormat="1">
      <c r="A78" s="98"/>
      <c r="E78" s="100"/>
    </row>
    <row r="79" spans="1:5" s="99" customFormat="1">
      <c r="A79" s="98"/>
      <c r="E79" s="100"/>
    </row>
    <row r="80" spans="1:5" s="99" customFormat="1">
      <c r="A80" s="98"/>
      <c r="E80" s="100"/>
    </row>
    <row r="81" spans="1:5" s="99" customFormat="1">
      <c r="A81" s="98"/>
      <c r="E81" s="100"/>
    </row>
    <row r="82" spans="1:5" s="99" customFormat="1">
      <c r="A82" s="98"/>
      <c r="E82" s="100"/>
    </row>
    <row r="83" spans="1:5" s="99" customFormat="1">
      <c r="A83" s="98"/>
      <c r="E83" s="100"/>
    </row>
    <row r="84" spans="1:5" s="99" customFormat="1">
      <c r="A84" s="98"/>
      <c r="E84" s="100"/>
    </row>
    <row r="85" spans="1:5" s="99" customFormat="1">
      <c r="A85" s="98"/>
      <c r="E85" s="100"/>
    </row>
    <row r="86" spans="1:5" s="99" customFormat="1">
      <c r="A86" s="98"/>
      <c r="E86" s="100"/>
    </row>
    <row r="87" spans="1:5" s="99" customFormat="1">
      <c r="A87" s="98"/>
      <c r="E87" s="100"/>
    </row>
    <row r="88" spans="1:5" s="99" customFormat="1">
      <c r="A88" s="98"/>
      <c r="E88" s="100"/>
    </row>
    <row r="89" spans="1:5" s="99" customFormat="1">
      <c r="A89" s="98"/>
      <c r="E89" s="100"/>
    </row>
    <row r="90" spans="1:5" s="99" customFormat="1">
      <c r="A90" s="98"/>
      <c r="E90" s="100"/>
    </row>
    <row r="91" spans="1:5" s="99" customFormat="1">
      <c r="A91" s="98"/>
      <c r="E91" s="100"/>
    </row>
    <row r="92" spans="1:5" s="99" customFormat="1">
      <c r="A92" s="98"/>
      <c r="E92" s="100"/>
    </row>
    <row r="93" spans="1:5" s="99" customFormat="1">
      <c r="A93" s="98"/>
      <c r="E93" s="100"/>
    </row>
    <row r="94" spans="1:5" s="99" customFormat="1">
      <c r="A94" s="98"/>
      <c r="E94" s="100"/>
    </row>
    <row r="95" spans="1:5" s="99" customFormat="1">
      <c r="A95" s="98"/>
      <c r="E95" s="100"/>
    </row>
    <row r="96" spans="1:5" s="99" customFormat="1">
      <c r="A96" s="98"/>
      <c r="E96" s="100"/>
    </row>
    <row r="97" spans="1:5" s="99" customFormat="1">
      <c r="A97" s="98"/>
      <c r="E97" s="100"/>
    </row>
    <row r="98" spans="1:5" s="99" customFormat="1">
      <c r="A98" s="98"/>
      <c r="E98" s="100"/>
    </row>
    <row r="99" spans="1:5" s="99" customFormat="1">
      <c r="A99" s="98"/>
      <c r="E99" s="100"/>
    </row>
    <row r="100" spans="1:5" s="99" customFormat="1">
      <c r="A100" s="98"/>
      <c r="E100" s="100"/>
    </row>
    <row r="101" spans="1:5" s="99" customFormat="1">
      <c r="A101" s="98"/>
      <c r="E101" s="100"/>
    </row>
    <row r="102" spans="1:5" s="99" customFormat="1">
      <c r="A102" s="98"/>
      <c r="E102" s="100"/>
    </row>
    <row r="103" spans="1:5" s="99" customFormat="1">
      <c r="A103" s="98"/>
      <c r="E103" s="100"/>
    </row>
    <row r="104" spans="1:5" s="99" customFormat="1">
      <c r="A104" s="98"/>
      <c r="E104" s="100"/>
    </row>
    <row r="105" spans="1:5" s="99" customFormat="1">
      <c r="A105" s="98"/>
      <c r="E105" s="100"/>
    </row>
    <row r="106" spans="1:5" s="99" customFormat="1">
      <c r="A106" s="98"/>
      <c r="E106" s="100"/>
    </row>
    <row r="107" spans="1:5" s="99" customFormat="1">
      <c r="A107" s="98"/>
      <c r="E107" s="100"/>
    </row>
    <row r="108" spans="1:5" s="99" customFormat="1">
      <c r="A108" s="98"/>
      <c r="E108" s="100"/>
    </row>
    <row r="109" spans="1:5" s="99" customFormat="1">
      <c r="A109" s="98"/>
      <c r="E109" s="100"/>
    </row>
    <row r="110" spans="1:5" s="99" customFormat="1">
      <c r="A110" s="98"/>
      <c r="E110" s="100"/>
    </row>
    <row r="111" spans="1:5" s="99" customFormat="1">
      <c r="A111" s="98"/>
      <c r="E111" s="100"/>
    </row>
    <row r="112" spans="1:5" s="99" customFormat="1">
      <c r="A112" s="98"/>
      <c r="E112" s="100"/>
    </row>
    <row r="113" spans="1:5" s="99" customFormat="1">
      <c r="A113" s="98"/>
      <c r="E113" s="100"/>
    </row>
    <row r="114" spans="1:5" s="99" customFormat="1">
      <c r="A114" s="98"/>
      <c r="E114" s="100"/>
    </row>
    <row r="115" spans="1:5" s="99" customFormat="1">
      <c r="A115" s="98"/>
      <c r="E115" s="100"/>
    </row>
    <row r="116" spans="1:5" s="99" customFormat="1">
      <c r="A116" s="98"/>
      <c r="E116" s="100"/>
    </row>
    <row r="117" spans="1:5" s="99" customFormat="1">
      <c r="A117" s="98"/>
      <c r="E117" s="100"/>
    </row>
    <row r="118" spans="1:5" s="99" customFormat="1">
      <c r="A118" s="98"/>
      <c r="E118" s="100"/>
    </row>
    <row r="119" spans="1:5" s="99" customFormat="1">
      <c r="A119" s="98"/>
      <c r="E119" s="100"/>
    </row>
    <row r="120" spans="1:5" s="99" customFormat="1">
      <c r="A120" s="98"/>
      <c r="E120" s="100"/>
    </row>
    <row r="121" spans="1:5" s="99" customFormat="1">
      <c r="A121" s="98"/>
      <c r="E121" s="100"/>
    </row>
    <row r="122" spans="1:5" s="99" customFormat="1">
      <c r="A122" s="98"/>
      <c r="E122" s="100"/>
    </row>
    <row r="123" spans="1:5" s="99" customFormat="1">
      <c r="A123" s="98"/>
      <c r="E123" s="100"/>
    </row>
    <row r="124" spans="1:5" s="99" customFormat="1">
      <c r="A124" s="98"/>
      <c r="E124" s="100"/>
    </row>
    <row r="125" spans="1:5" s="99" customFormat="1">
      <c r="A125" s="98"/>
      <c r="E125" s="100"/>
    </row>
    <row r="126" spans="1:5" s="99" customFormat="1">
      <c r="A126" s="98"/>
      <c r="E126" s="100"/>
    </row>
    <row r="127" spans="1:5" s="99" customFormat="1">
      <c r="A127" s="98"/>
      <c r="E127" s="100"/>
    </row>
    <row r="128" spans="1:5" s="99" customFormat="1">
      <c r="A128" s="98"/>
      <c r="E128" s="100"/>
    </row>
    <row r="129" spans="1:5" s="99" customFormat="1">
      <c r="A129" s="98"/>
      <c r="E129" s="100"/>
    </row>
    <row r="130" spans="1:5" s="99" customFormat="1">
      <c r="A130" s="98"/>
      <c r="E130" s="100"/>
    </row>
    <row r="131" spans="1:5" s="99" customFormat="1">
      <c r="A131" s="98"/>
      <c r="E131" s="100"/>
    </row>
    <row r="132" spans="1:5" s="99" customFormat="1">
      <c r="A132" s="98"/>
      <c r="E132" s="100"/>
    </row>
    <row r="133" spans="1:5" s="99" customFormat="1">
      <c r="A133" s="98"/>
      <c r="E133" s="100"/>
    </row>
    <row r="134" spans="1:5" s="99" customFormat="1">
      <c r="A134" s="98"/>
      <c r="E134" s="100"/>
    </row>
    <row r="135" spans="1:5" s="99" customFormat="1">
      <c r="A135" s="98"/>
      <c r="E135" s="100"/>
    </row>
    <row r="136" spans="1:5" s="99" customFormat="1">
      <c r="A136" s="98"/>
      <c r="E136" s="100"/>
    </row>
    <row r="137" spans="1:5" s="99" customFormat="1">
      <c r="A137" s="98"/>
      <c r="E137" s="100"/>
    </row>
    <row r="138" spans="1:5" s="99" customFormat="1">
      <c r="A138" s="98"/>
      <c r="E138" s="100"/>
    </row>
    <row r="139" spans="1:5" s="99" customFormat="1">
      <c r="A139" s="98"/>
      <c r="E139" s="100"/>
    </row>
    <row r="140" spans="1:5" s="99" customFormat="1">
      <c r="A140" s="98"/>
      <c r="E140" s="100"/>
    </row>
    <row r="141" spans="1:5" s="99" customFormat="1">
      <c r="A141" s="98"/>
      <c r="E141" s="100"/>
    </row>
    <row r="142" spans="1:5" s="99" customFormat="1">
      <c r="A142" s="98"/>
      <c r="E142" s="100"/>
    </row>
    <row r="143" spans="1:5" s="99" customFormat="1">
      <c r="A143" s="98"/>
      <c r="E143" s="100"/>
    </row>
    <row r="144" spans="1:5" s="99" customFormat="1">
      <c r="A144" s="98"/>
      <c r="E144" s="100"/>
    </row>
    <row r="145" spans="1:5" s="99" customFormat="1">
      <c r="A145" s="98"/>
      <c r="E145" s="100"/>
    </row>
    <row r="146" spans="1:5" s="99" customFormat="1">
      <c r="A146" s="98"/>
      <c r="E146" s="100"/>
    </row>
    <row r="147" spans="1:5" s="99" customFormat="1">
      <c r="A147" s="98"/>
      <c r="E147" s="100"/>
    </row>
    <row r="148" spans="1:5" s="99" customFormat="1">
      <c r="A148" s="98"/>
      <c r="E148" s="100"/>
    </row>
    <row r="149" spans="1:5" s="99" customFormat="1">
      <c r="A149" s="98"/>
      <c r="E149" s="100"/>
    </row>
    <row r="150" spans="1:5" s="99" customFormat="1">
      <c r="A150" s="98"/>
      <c r="E150" s="100"/>
    </row>
    <row r="151" spans="1:5" s="99" customFormat="1">
      <c r="A151" s="98"/>
      <c r="E151" s="100"/>
    </row>
    <row r="152" spans="1:5" s="99" customFormat="1">
      <c r="A152" s="98"/>
      <c r="E152" s="100"/>
    </row>
    <row r="153" spans="1:5" s="99" customFormat="1">
      <c r="A153" s="98"/>
      <c r="E153" s="100"/>
    </row>
    <row r="154" spans="1:5" s="99" customFormat="1">
      <c r="A154" s="98"/>
      <c r="E154" s="100"/>
    </row>
    <row r="155" spans="1:5" s="99" customFormat="1">
      <c r="A155" s="98"/>
      <c r="E155" s="100"/>
    </row>
    <row r="156" spans="1:5" s="99" customFormat="1">
      <c r="A156" s="98"/>
      <c r="E156" s="100"/>
    </row>
    <row r="157" spans="1:5" s="99" customFormat="1">
      <c r="A157" s="98"/>
      <c r="E157" s="100"/>
    </row>
    <row r="158" spans="1:5" s="99" customFormat="1">
      <c r="A158" s="98"/>
      <c r="E158" s="100"/>
    </row>
    <row r="159" spans="1:5" s="99" customFormat="1">
      <c r="A159" s="98"/>
      <c r="E159" s="100"/>
    </row>
    <row r="160" spans="1:5" s="99" customFormat="1">
      <c r="A160" s="98"/>
      <c r="E160" s="100"/>
    </row>
    <row r="161" spans="1:5" s="99" customFormat="1">
      <c r="A161" s="98"/>
      <c r="E161" s="100"/>
    </row>
    <row r="162" spans="1:5" s="99" customFormat="1">
      <c r="A162" s="98"/>
      <c r="E162" s="100"/>
    </row>
    <row r="163" spans="1:5" s="99" customFormat="1">
      <c r="A163" s="98"/>
      <c r="E163" s="100"/>
    </row>
    <row r="164" spans="1:5" s="99" customFormat="1">
      <c r="A164" s="98"/>
      <c r="E164" s="100"/>
    </row>
    <row r="165" spans="1:5" s="99" customFormat="1">
      <c r="A165" s="98"/>
      <c r="E165" s="100"/>
    </row>
    <row r="166" spans="1:5" s="99" customFormat="1">
      <c r="A166" s="98"/>
      <c r="E166" s="100"/>
    </row>
    <row r="167" spans="1:5" s="99" customFormat="1">
      <c r="A167" s="98"/>
      <c r="E167" s="100"/>
    </row>
    <row r="168" spans="1:5" s="99" customFormat="1">
      <c r="A168" s="98"/>
      <c r="E168" s="100"/>
    </row>
    <row r="169" spans="1:5" s="99" customFormat="1">
      <c r="A169" s="98"/>
      <c r="E169" s="100"/>
    </row>
    <row r="170" spans="1:5" s="99" customFormat="1">
      <c r="A170" s="98"/>
      <c r="E170" s="100"/>
    </row>
    <row r="171" spans="1:5" s="99" customFormat="1">
      <c r="A171" s="98"/>
      <c r="E171" s="100"/>
    </row>
    <row r="172" spans="1:5" s="99" customFormat="1">
      <c r="A172" s="98"/>
      <c r="E172" s="100"/>
    </row>
    <row r="173" spans="1:5" s="99" customFormat="1">
      <c r="A173" s="98"/>
      <c r="E173" s="100"/>
    </row>
    <row r="174" spans="1:5" s="99" customFormat="1">
      <c r="A174" s="98"/>
      <c r="E174" s="100"/>
    </row>
    <row r="175" spans="1:5" s="99" customFormat="1">
      <c r="A175" s="98"/>
      <c r="E175" s="100"/>
    </row>
    <row r="176" spans="1:5" s="99" customFormat="1">
      <c r="A176" s="98"/>
      <c r="E176" s="100"/>
    </row>
    <row r="177" spans="1:5" s="99" customFormat="1">
      <c r="A177" s="98"/>
      <c r="E177" s="100"/>
    </row>
    <row r="178" spans="1:5" s="99" customFormat="1">
      <c r="A178" s="98"/>
      <c r="E178" s="100"/>
    </row>
    <row r="179" spans="1:5" s="99" customFormat="1">
      <c r="A179" s="98"/>
      <c r="E179" s="100"/>
    </row>
    <row r="180" spans="1:5" s="99" customFormat="1">
      <c r="A180" s="98"/>
      <c r="E180" s="100"/>
    </row>
    <row r="181" spans="1:5" s="99" customFormat="1">
      <c r="A181" s="98"/>
      <c r="E181" s="100"/>
    </row>
    <row r="182" spans="1:5" s="99" customFormat="1">
      <c r="A182" s="98"/>
      <c r="E182" s="100"/>
    </row>
    <row r="183" spans="1:5" s="99" customFormat="1">
      <c r="A183" s="98"/>
      <c r="E183" s="100"/>
    </row>
    <row r="184" spans="1:5" s="99" customFormat="1">
      <c r="A184" s="98"/>
      <c r="E184" s="100"/>
    </row>
    <row r="185" spans="1:5" s="99" customFormat="1">
      <c r="A185" s="98"/>
      <c r="E185" s="100"/>
    </row>
    <row r="186" spans="1:5" s="99" customFormat="1">
      <c r="A186" s="98"/>
      <c r="E186" s="100"/>
    </row>
    <row r="187" spans="1:5" s="99" customFormat="1">
      <c r="A187" s="98"/>
      <c r="E187" s="100"/>
    </row>
    <row r="188" spans="1:5" s="99" customFormat="1">
      <c r="A188" s="98"/>
      <c r="E188" s="100"/>
    </row>
    <row r="189" spans="1:5" s="99" customFormat="1">
      <c r="A189" s="98"/>
      <c r="E189" s="100"/>
    </row>
    <row r="190" spans="1:5" s="99" customFormat="1">
      <c r="A190" s="98"/>
      <c r="E190" s="100"/>
    </row>
    <row r="191" spans="1:5" s="99" customFormat="1">
      <c r="A191" s="98"/>
      <c r="E191" s="100"/>
    </row>
    <row r="192" spans="1:5" s="99" customFormat="1">
      <c r="A192" s="98"/>
      <c r="E192" s="100"/>
    </row>
    <row r="193" spans="1:5" s="99" customFormat="1">
      <c r="A193" s="98"/>
      <c r="E193" s="100"/>
    </row>
    <row r="194" spans="1:5" s="99" customFormat="1">
      <c r="A194" s="98"/>
      <c r="E194" s="100"/>
    </row>
    <row r="195" spans="1:5" s="99" customFormat="1">
      <c r="A195" s="98"/>
      <c r="E195" s="100"/>
    </row>
    <row r="196" spans="1:5" s="99" customFormat="1">
      <c r="A196" s="98"/>
      <c r="E196" s="100"/>
    </row>
    <row r="197" spans="1:5" s="99" customFormat="1">
      <c r="A197" s="98"/>
      <c r="E197" s="100"/>
    </row>
    <row r="198" spans="1:5" s="99" customFormat="1">
      <c r="A198" s="98"/>
      <c r="E198" s="100"/>
    </row>
    <row r="199" spans="1:5" s="99" customFormat="1">
      <c r="A199" s="98"/>
      <c r="E199" s="100"/>
    </row>
    <row r="200" spans="1:5" s="99" customFormat="1">
      <c r="A200" s="98"/>
      <c r="E200" s="100"/>
    </row>
    <row r="201" spans="1:5" s="99" customFormat="1">
      <c r="A201" s="98"/>
      <c r="E201" s="100"/>
    </row>
    <row r="202" spans="1:5" s="99" customFormat="1">
      <c r="A202" s="98"/>
      <c r="E202" s="100"/>
    </row>
    <row r="203" spans="1:5" s="99" customFormat="1">
      <c r="A203" s="98"/>
      <c r="E203" s="100"/>
    </row>
    <row r="204" spans="1:5" s="99" customFormat="1">
      <c r="A204" s="98"/>
      <c r="E204" s="100"/>
    </row>
    <row r="205" spans="1:5" s="99" customFormat="1">
      <c r="A205" s="98"/>
      <c r="E205" s="100"/>
    </row>
    <row r="206" spans="1:5" s="99" customFormat="1">
      <c r="A206" s="98"/>
      <c r="E206" s="100"/>
    </row>
    <row r="207" spans="1:5" s="99" customFormat="1">
      <c r="A207" s="98"/>
      <c r="E207" s="100"/>
    </row>
    <row r="208" spans="1:5" s="99" customFormat="1">
      <c r="A208" s="98"/>
      <c r="E208" s="100"/>
    </row>
    <row r="209" spans="1:5" s="99" customFormat="1">
      <c r="A209" s="98"/>
      <c r="E209" s="100"/>
    </row>
    <row r="210" spans="1:5" s="99" customFormat="1">
      <c r="A210" s="98"/>
      <c r="E210" s="100"/>
    </row>
    <row r="211" spans="1:5" s="99" customFormat="1">
      <c r="A211" s="98"/>
      <c r="E211" s="100"/>
    </row>
    <row r="212" spans="1:5" s="99" customFormat="1">
      <c r="A212" s="98"/>
      <c r="E212" s="100"/>
    </row>
    <row r="213" spans="1:5" s="99" customFormat="1">
      <c r="A213" s="98"/>
      <c r="E213" s="100"/>
    </row>
    <row r="214" spans="1:5" s="99" customFormat="1">
      <c r="A214" s="98"/>
      <c r="E214" s="100"/>
    </row>
    <row r="215" spans="1:5" s="99" customFormat="1">
      <c r="A215" s="98"/>
      <c r="E215" s="100"/>
    </row>
    <row r="216" spans="1:5" s="99" customFormat="1">
      <c r="A216" s="98"/>
      <c r="E216" s="100"/>
    </row>
    <row r="217" spans="1:5" s="99" customFormat="1">
      <c r="A217" s="98"/>
      <c r="E217" s="100"/>
    </row>
    <row r="218" spans="1:5" s="99" customFormat="1">
      <c r="A218" s="98"/>
      <c r="E218" s="100"/>
    </row>
    <row r="219" spans="1:5" s="99" customFormat="1">
      <c r="A219" s="98"/>
      <c r="E219" s="100"/>
    </row>
    <row r="220" spans="1:5" s="99" customFormat="1">
      <c r="A220" s="98"/>
      <c r="E220" s="100"/>
    </row>
    <row r="221" spans="1:5" s="99" customFormat="1">
      <c r="A221" s="98"/>
      <c r="E221" s="100"/>
    </row>
    <row r="222" spans="1:5" s="99" customFormat="1">
      <c r="A222" s="98"/>
      <c r="E222" s="100"/>
    </row>
    <row r="223" spans="1:5" s="99" customFormat="1">
      <c r="A223" s="98"/>
      <c r="E223" s="100"/>
    </row>
    <row r="224" spans="1:5" s="99" customFormat="1">
      <c r="A224" s="98"/>
      <c r="E224" s="100"/>
    </row>
    <row r="225" spans="1:5" s="99" customFormat="1">
      <c r="A225" s="98"/>
      <c r="E225" s="100"/>
    </row>
    <row r="226" spans="1:5" s="99" customFormat="1">
      <c r="A226" s="98"/>
      <c r="E226" s="100"/>
    </row>
    <row r="227" spans="1:5" s="99" customFormat="1">
      <c r="A227" s="98"/>
      <c r="E227" s="100"/>
    </row>
    <row r="228" spans="1:5" s="99" customFormat="1">
      <c r="A228" s="98"/>
      <c r="E228" s="100"/>
    </row>
    <row r="229" spans="1:5" s="99" customFormat="1">
      <c r="A229" s="98"/>
      <c r="E229" s="100"/>
    </row>
    <row r="230" spans="1:5" s="99" customFormat="1">
      <c r="A230" s="98"/>
      <c r="E230" s="100"/>
    </row>
    <row r="231" spans="1:5" s="99" customFormat="1">
      <c r="A231" s="98"/>
      <c r="E231" s="100"/>
    </row>
    <row r="232" spans="1:5" s="99" customFormat="1">
      <c r="A232" s="98"/>
      <c r="E232" s="100"/>
    </row>
    <row r="233" spans="1:5" s="99" customFormat="1">
      <c r="A233" s="98"/>
      <c r="E233" s="100"/>
    </row>
    <row r="234" spans="1:5" s="99" customFormat="1">
      <c r="A234" s="98"/>
      <c r="E234" s="100"/>
    </row>
    <row r="235" spans="1:5" s="99" customFormat="1">
      <c r="A235" s="98"/>
      <c r="E235" s="100"/>
    </row>
    <row r="236" spans="1:5" s="99" customFormat="1">
      <c r="A236" s="98"/>
      <c r="E236" s="100"/>
    </row>
    <row r="237" spans="1:5" s="99" customFormat="1">
      <c r="A237" s="98"/>
      <c r="E237" s="100"/>
    </row>
    <row r="238" spans="1:5" s="99" customFormat="1">
      <c r="A238" s="98"/>
      <c r="E238" s="100"/>
    </row>
    <row r="239" spans="1:5" s="99" customFormat="1">
      <c r="A239" s="98"/>
      <c r="E239" s="100"/>
    </row>
    <row r="240" spans="1:5" s="99" customFormat="1">
      <c r="A240" s="98"/>
      <c r="E240" s="100"/>
    </row>
    <row r="241" spans="1:5" s="99" customFormat="1">
      <c r="A241" s="98"/>
      <c r="E241" s="100"/>
    </row>
    <row r="242" spans="1:5" s="99" customFormat="1">
      <c r="A242" s="98"/>
      <c r="E242" s="100"/>
    </row>
    <row r="243" spans="1:5" s="99" customFormat="1">
      <c r="A243" s="98"/>
      <c r="E243" s="100"/>
    </row>
    <row r="244" spans="1:5" s="99" customFormat="1">
      <c r="A244" s="98"/>
      <c r="E244" s="100"/>
    </row>
    <row r="245" spans="1:5" s="99" customFormat="1">
      <c r="A245" s="98"/>
      <c r="E245" s="100"/>
    </row>
    <row r="246" spans="1:5" s="99" customFormat="1">
      <c r="A246" s="98"/>
      <c r="E246" s="100"/>
    </row>
    <row r="247" spans="1:5" s="99" customFormat="1">
      <c r="A247" s="98"/>
      <c r="E247" s="100"/>
    </row>
    <row r="248" spans="1:5" s="99" customFormat="1">
      <c r="A248" s="98"/>
      <c r="E248" s="100"/>
    </row>
    <row r="249" spans="1:5" s="99" customFormat="1">
      <c r="A249" s="98"/>
      <c r="E249" s="100"/>
    </row>
    <row r="250" spans="1:5" s="99" customFormat="1">
      <c r="A250" s="98"/>
      <c r="E250" s="100"/>
    </row>
    <row r="251" spans="1:5" s="99" customFormat="1">
      <c r="A251" s="98"/>
      <c r="E251" s="100"/>
    </row>
    <row r="252" spans="1:5" s="99" customFormat="1">
      <c r="A252" s="98"/>
      <c r="E252" s="100"/>
    </row>
    <row r="253" spans="1:5" s="99" customFormat="1">
      <c r="A253" s="98"/>
      <c r="E253" s="100"/>
    </row>
    <row r="254" spans="1:5" s="99" customFormat="1">
      <c r="A254" s="98"/>
      <c r="E254" s="100"/>
    </row>
    <row r="255" spans="1:5" s="99" customFormat="1">
      <c r="A255" s="98"/>
      <c r="E255" s="100"/>
    </row>
    <row r="256" spans="1:5" s="99" customFormat="1">
      <c r="A256" s="98"/>
      <c r="E256" s="100"/>
    </row>
    <row r="257" spans="1:5" s="99" customFormat="1">
      <c r="A257" s="98"/>
      <c r="E257" s="100"/>
    </row>
    <row r="258" spans="1:5" s="99" customFormat="1">
      <c r="A258" s="98"/>
      <c r="E258" s="100"/>
    </row>
    <row r="259" spans="1:5" s="99" customFormat="1">
      <c r="A259" s="98"/>
      <c r="E259" s="100"/>
    </row>
    <row r="260" spans="1:5" s="99" customFormat="1">
      <c r="A260" s="98"/>
      <c r="E260" s="100"/>
    </row>
    <row r="261" spans="1:5" s="99" customFormat="1">
      <c r="A261" s="98"/>
      <c r="E261" s="100"/>
    </row>
    <row r="262" spans="1:5" s="99" customFormat="1">
      <c r="A262" s="98"/>
      <c r="E262" s="100"/>
    </row>
    <row r="263" spans="1:5" s="99" customFormat="1">
      <c r="A263" s="98"/>
      <c r="E263" s="100"/>
    </row>
    <row r="264" spans="1:5" s="99" customFormat="1">
      <c r="A264" s="98"/>
      <c r="E264" s="100"/>
    </row>
    <row r="265" spans="1:5" s="99" customFormat="1">
      <c r="A265" s="98"/>
      <c r="E265" s="100"/>
    </row>
    <row r="266" spans="1:5" s="99" customFormat="1">
      <c r="A266" s="98"/>
      <c r="E266" s="100"/>
    </row>
    <row r="267" spans="1:5" s="99" customFormat="1">
      <c r="A267" s="98"/>
      <c r="E267" s="100"/>
    </row>
    <row r="268" spans="1:5" s="99" customFormat="1">
      <c r="A268" s="98"/>
      <c r="E268" s="100"/>
    </row>
    <row r="269" spans="1:5" s="99" customFormat="1">
      <c r="A269" s="98"/>
      <c r="E269" s="100"/>
    </row>
    <row r="270" spans="1:5" s="99" customFormat="1">
      <c r="A270" s="98"/>
      <c r="E270" s="100"/>
    </row>
    <row r="271" spans="1:5" s="99" customFormat="1">
      <c r="A271" s="98"/>
      <c r="E271" s="100"/>
    </row>
    <row r="272" spans="1:5" s="99" customFormat="1">
      <c r="A272" s="98"/>
      <c r="E272" s="100"/>
    </row>
    <row r="273" spans="1:5" s="99" customFormat="1">
      <c r="A273" s="98"/>
      <c r="E273" s="100"/>
    </row>
    <row r="274" spans="1:5" s="99" customFormat="1">
      <c r="A274" s="98"/>
      <c r="E274" s="100"/>
    </row>
    <row r="275" spans="1:5" s="99" customFormat="1">
      <c r="A275" s="98"/>
      <c r="E275" s="100"/>
    </row>
    <row r="276" spans="1:5" s="99" customFormat="1">
      <c r="A276" s="98"/>
      <c r="E276" s="100"/>
    </row>
    <row r="277" spans="1:5" s="99" customFormat="1">
      <c r="A277" s="98"/>
      <c r="E277" s="100"/>
    </row>
    <row r="278" spans="1:5" s="99" customFormat="1">
      <c r="A278" s="98"/>
      <c r="E278" s="100"/>
    </row>
    <row r="279" spans="1:5" s="99" customFormat="1">
      <c r="A279" s="98"/>
      <c r="E279" s="100"/>
    </row>
    <row r="280" spans="1:5" s="99" customFormat="1">
      <c r="A280" s="98"/>
      <c r="E280" s="100"/>
    </row>
    <row r="281" spans="1:5" s="99" customFormat="1">
      <c r="A281" s="98"/>
      <c r="E281" s="100"/>
    </row>
    <row r="282" spans="1:5" s="99" customFormat="1">
      <c r="A282" s="98"/>
      <c r="E282" s="100"/>
    </row>
    <row r="283" spans="1:5" s="99" customFormat="1">
      <c r="A283" s="98"/>
      <c r="E283" s="100"/>
    </row>
    <row r="284" spans="1:5" s="99" customFormat="1">
      <c r="A284" s="98"/>
      <c r="E284" s="100"/>
    </row>
    <row r="285" spans="1:5" s="99" customFormat="1">
      <c r="A285" s="98"/>
      <c r="E285" s="100"/>
    </row>
    <row r="286" spans="1:5" s="99" customFormat="1">
      <c r="A286" s="98"/>
      <c r="E286" s="100"/>
    </row>
    <row r="287" spans="1:5" s="99" customFormat="1">
      <c r="A287" s="98"/>
      <c r="E287" s="100"/>
    </row>
    <row r="288" spans="1:5" s="99" customFormat="1">
      <c r="A288" s="98"/>
      <c r="E288" s="100"/>
    </row>
    <row r="289" spans="1:5" s="99" customFormat="1">
      <c r="A289" s="98"/>
      <c r="E289" s="100"/>
    </row>
    <row r="290" spans="1:5" s="99" customFormat="1">
      <c r="A290" s="98"/>
      <c r="E290" s="100"/>
    </row>
    <row r="291" spans="1:5" s="99" customFormat="1">
      <c r="A291" s="98"/>
      <c r="E291" s="100"/>
    </row>
    <row r="292" spans="1:5" s="99" customFormat="1">
      <c r="A292" s="98"/>
      <c r="E292" s="100"/>
    </row>
    <row r="293" spans="1:5" s="99" customFormat="1">
      <c r="A293" s="98"/>
      <c r="E293" s="100"/>
    </row>
    <row r="294" spans="1:5" s="99" customFormat="1">
      <c r="A294" s="98"/>
      <c r="E294" s="100"/>
    </row>
    <row r="295" spans="1:5" s="99" customFormat="1">
      <c r="A295" s="98"/>
      <c r="E295" s="100"/>
    </row>
    <row r="296" spans="1:5" s="99" customFormat="1">
      <c r="A296" s="98"/>
      <c r="E296" s="100"/>
    </row>
    <row r="297" spans="1:5" s="99" customFormat="1">
      <c r="A297" s="98"/>
      <c r="E297" s="100"/>
    </row>
    <row r="298" spans="1:5" s="99" customFormat="1">
      <c r="A298" s="98"/>
      <c r="E298" s="100"/>
    </row>
    <row r="299" spans="1:5" s="99" customFormat="1">
      <c r="A299" s="98"/>
      <c r="E299" s="100"/>
    </row>
    <row r="300" spans="1:5" s="99" customFormat="1">
      <c r="A300" s="98"/>
      <c r="E300" s="100"/>
    </row>
    <row r="301" spans="1:5" s="99" customFormat="1">
      <c r="A301" s="98"/>
      <c r="E301" s="100"/>
    </row>
    <row r="302" spans="1:5" s="99" customFormat="1">
      <c r="A302" s="98"/>
      <c r="E302" s="100"/>
    </row>
    <row r="303" spans="1:5" s="99" customFormat="1">
      <c r="A303" s="98"/>
      <c r="E303" s="100"/>
    </row>
    <row r="304" spans="1:5" s="99" customFormat="1">
      <c r="A304" s="98"/>
      <c r="E304" s="100"/>
    </row>
    <row r="305" spans="1:5" s="99" customFormat="1">
      <c r="A305" s="98"/>
      <c r="E305" s="100"/>
    </row>
    <row r="306" spans="1:5" s="99" customFormat="1">
      <c r="A306" s="98"/>
      <c r="E306" s="100"/>
    </row>
    <row r="307" spans="1:5" s="99" customFormat="1">
      <c r="A307" s="98"/>
      <c r="E307" s="100"/>
    </row>
    <row r="308" spans="1:5" s="99" customFormat="1">
      <c r="A308" s="98"/>
      <c r="E308" s="100"/>
    </row>
    <row r="309" spans="1:5" s="99" customFormat="1">
      <c r="A309" s="98"/>
      <c r="E309" s="100"/>
    </row>
    <row r="310" spans="1:5" s="99" customFormat="1">
      <c r="A310" s="98"/>
      <c r="E310" s="100"/>
    </row>
    <row r="311" spans="1:5" s="99" customFormat="1">
      <c r="A311" s="98"/>
      <c r="E311" s="100"/>
    </row>
    <row r="312" spans="1:5" s="99" customFormat="1">
      <c r="A312" s="98"/>
      <c r="E312" s="100"/>
    </row>
    <row r="313" spans="1:5" s="99" customFormat="1">
      <c r="A313" s="98"/>
      <c r="E313" s="100"/>
    </row>
    <row r="314" spans="1:5" s="99" customFormat="1">
      <c r="A314" s="98"/>
      <c r="E314" s="100"/>
    </row>
    <row r="315" spans="1:5" s="99" customFormat="1">
      <c r="A315" s="98"/>
      <c r="E315" s="100"/>
    </row>
    <row r="316" spans="1:5" s="99" customFormat="1">
      <c r="A316" s="98"/>
      <c r="E316" s="100"/>
    </row>
    <row r="317" spans="1:5" s="99" customFormat="1">
      <c r="A317" s="98"/>
      <c r="E317" s="100"/>
    </row>
    <row r="318" spans="1:5" s="99" customFormat="1">
      <c r="A318" s="98"/>
      <c r="E318" s="100"/>
    </row>
    <row r="319" spans="1:5" s="99" customFormat="1">
      <c r="A319" s="98"/>
      <c r="E319" s="100"/>
    </row>
    <row r="320" spans="1:5" s="99" customFormat="1">
      <c r="A320" s="98"/>
      <c r="E320" s="100"/>
    </row>
    <row r="321" spans="1:5" s="99" customFormat="1">
      <c r="A321" s="98"/>
      <c r="E321" s="100"/>
    </row>
    <row r="322" spans="1:5" s="99" customFormat="1">
      <c r="A322" s="98"/>
      <c r="E322" s="100"/>
    </row>
    <row r="323" spans="1:5" s="99" customFormat="1">
      <c r="A323" s="98"/>
      <c r="E323" s="100"/>
    </row>
    <row r="324" spans="1:5" s="99" customFormat="1">
      <c r="A324" s="98"/>
      <c r="E324" s="100"/>
    </row>
    <row r="325" spans="1:5" s="99" customFormat="1">
      <c r="A325" s="98"/>
      <c r="E325" s="100"/>
    </row>
    <row r="326" spans="1:5" s="99" customFormat="1">
      <c r="A326" s="98"/>
      <c r="E326" s="100"/>
    </row>
    <row r="327" spans="1:5" s="99" customFormat="1">
      <c r="A327" s="98"/>
      <c r="E327" s="100"/>
    </row>
    <row r="328" spans="1:5" s="99" customFormat="1">
      <c r="A328" s="98"/>
      <c r="E328" s="100"/>
    </row>
    <row r="329" spans="1:5" s="99" customFormat="1">
      <c r="A329" s="98"/>
      <c r="E329" s="100"/>
    </row>
    <row r="330" spans="1:5" s="99" customFormat="1">
      <c r="A330" s="98"/>
      <c r="E330" s="100"/>
    </row>
    <row r="331" spans="1:5" s="99" customFormat="1">
      <c r="A331" s="98"/>
      <c r="E331" s="100"/>
    </row>
    <row r="332" spans="1:5" s="99" customFormat="1">
      <c r="A332" s="98"/>
      <c r="E332" s="100"/>
    </row>
    <row r="333" spans="1:5" s="99" customFormat="1">
      <c r="A333" s="98"/>
      <c r="E333" s="100"/>
    </row>
    <row r="334" spans="1:5" s="99" customFormat="1">
      <c r="A334" s="98"/>
      <c r="E334" s="100"/>
    </row>
    <row r="335" spans="1:5" s="99" customFormat="1">
      <c r="A335" s="98"/>
      <c r="E335" s="100"/>
    </row>
    <row r="336" spans="1:5" s="99" customFormat="1">
      <c r="A336" s="98"/>
      <c r="E336" s="100"/>
    </row>
    <row r="337" spans="1:5" s="99" customFormat="1">
      <c r="A337" s="98"/>
      <c r="E337" s="100"/>
    </row>
    <row r="338" spans="1:5" s="99" customFormat="1">
      <c r="A338" s="98"/>
      <c r="E338" s="100"/>
    </row>
    <row r="339" spans="1:5" s="99" customFormat="1">
      <c r="A339" s="98"/>
      <c r="E339" s="100"/>
    </row>
    <row r="340" spans="1:5" s="99" customFormat="1">
      <c r="A340" s="98"/>
      <c r="E340" s="100"/>
    </row>
    <row r="341" spans="1:5" s="99" customFormat="1">
      <c r="A341" s="98"/>
      <c r="E341" s="100"/>
    </row>
    <row r="342" spans="1:5" s="99" customFormat="1">
      <c r="A342" s="98"/>
      <c r="E342" s="100"/>
    </row>
    <row r="343" spans="1:5" s="99" customFormat="1">
      <c r="A343" s="98"/>
      <c r="E343" s="100"/>
    </row>
    <row r="344" spans="1:5" s="99" customFormat="1">
      <c r="A344" s="98"/>
      <c r="E344" s="100"/>
    </row>
    <row r="345" spans="1:5" s="99" customFormat="1">
      <c r="A345" s="98"/>
      <c r="E345" s="100"/>
    </row>
    <row r="346" spans="1:5" s="99" customFormat="1">
      <c r="A346" s="98"/>
      <c r="E346" s="100"/>
    </row>
    <row r="347" spans="1:5" s="99" customFormat="1">
      <c r="A347" s="98"/>
      <c r="E347" s="100"/>
    </row>
    <row r="348" spans="1:5" s="99" customFormat="1">
      <c r="A348" s="98"/>
      <c r="E348" s="100"/>
    </row>
    <row r="349" spans="1:5" s="99" customFormat="1">
      <c r="A349" s="98"/>
      <c r="E349" s="100"/>
    </row>
    <row r="350" spans="1:5" s="99" customFormat="1">
      <c r="A350" s="98"/>
      <c r="E350" s="100"/>
    </row>
    <row r="351" spans="1:5" s="99" customFormat="1">
      <c r="A351" s="98"/>
      <c r="E351" s="100"/>
    </row>
    <row r="352" spans="1:5" s="99" customFormat="1">
      <c r="A352" s="98"/>
      <c r="E352" s="100"/>
    </row>
    <row r="353" spans="1:5" s="99" customFormat="1">
      <c r="A353" s="98"/>
      <c r="E353" s="100"/>
    </row>
    <row r="354" spans="1:5" s="99" customFormat="1">
      <c r="A354" s="98"/>
      <c r="E354" s="100"/>
    </row>
    <row r="355" spans="1:5" s="99" customFormat="1">
      <c r="A355" s="98"/>
      <c r="E355" s="100"/>
    </row>
    <row r="356" spans="1:5" s="99" customFormat="1">
      <c r="A356" s="98"/>
      <c r="E356" s="100"/>
    </row>
    <row r="357" spans="1:5" s="99" customFormat="1">
      <c r="A357" s="98"/>
      <c r="E357" s="100"/>
    </row>
    <row r="358" spans="1:5" s="99" customFormat="1">
      <c r="A358" s="98"/>
      <c r="E358" s="100"/>
    </row>
    <row r="359" spans="1:5" s="99" customFormat="1">
      <c r="A359" s="98"/>
      <c r="E359" s="100"/>
    </row>
    <row r="360" spans="1:5" s="99" customFormat="1">
      <c r="A360" s="98"/>
      <c r="E360" s="100"/>
    </row>
    <row r="361" spans="1:5" s="99" customFormat="1">
      <c r="A361" s="98"/>
      <c r="E361" s="100"/>
    </row>
    <row r="362" spans="1:5" s="99" customFormat="1">
      <c r="A362" s="98"/>
      <c r="E362" s="100"/>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Y44"/>
  <sheetViews>
    <sheetView topLeftCell="A19" zoomScaleNormal="100" workbookViewId="0">
      <selection activeCell="L29" sqref="L29"/>
    </sheetView>
  </sheetViews>
  <sheetFormatPr baseColWidth="10" defaultColWidth="11" defaultRowHeight="14.25"/>
  <cols>
    <col min="1" max="1" width="2.75" customWidth="1"/>
    <col min="2" max="2" width="15.625" customWidth="1"/>
    <col min="3" max="3" width="14.5" customWidth="1"/>
    <col min="4" max="4" width="16" customWidth="1"/>
    <col min="5" max="5" width="42" customWidth="1"/>
    <col min="6" max="6" width="14.625" customWidth="1"/>
    <col min="7" max="7" width="29.875" customWidth="1"/>
    <col min="26" max="16384" width="11" style="3"/>
  </cols>
  <sheetData>
    <row r="1" spans="1:25" ht="3" customHeight="1">
      <c r="A1" s="16"/>
      <c r="B1" s="261"/>
      <c r="C1" s="261"/>
      <c r="D1" s="261"/>
      <c r="E1" s="261"/>
      <c r="F1" s="261"/>
      <c r="G1" s="261"/>
      <c r="H1" s="3"/>
      <c r="I1" s="3"/>
      <c r="J1" s="3"/>
      <c r="K1" s="3"/>
      <c r="L1" s="3"/>
      <c r="M1" s="3"/>
      <c r="N1" s="3"/>
      <c r="O1" s="3"/>
      <c r="P1" s="3"/>
      <c r="Q1" s="3"/>
      <c r="R1" s="3"/>
      <c r="S1" s="3"/>
      <c r="T1" s="3"/>
      <c r="U1" s="3"/>
      <c r="V1" s="3"/>
      <c r="W1" s="3"/>
      <c r="X1" s="3"/>
      <c r="Y1" s="3"/>
    </row>
    <row r="2" spans="1:25" ht="48" customHeight="1">
      <c r="B2" s="66" t="s">
        <v>111</v>
      </c>
      <c r="C2" s="263" t="s">
        <v>112</v>
      </c>
      <c r="D2" s="263"/>
      <c r="E2" s="263"/>
      <c r="F2" s="263"/>
      <c r="G2" s="263"/>
      <c r="H2" s="3"/>
      <c r="I2" s="3"/>
      <c r="J2" s="3"/>
      <c r="K2" s="3"/>
      <c r="L2" s="3"/>
      <c r="M2" s="3"/>
      <c r="N2" s="3"/>
      <c r="O2" s="3"/>
      <c r="P2" s="3"/>
      <c r="Q2" s="3"/>
      <c r="R2" s="3"/>
      <c r="S2" s="3"/>
      <c r="T2" s="3"/>
      <c r="U2" s="3"/>
      <c r="V2" s="3"/>
      <c r="W2" s="3"/>
      <c r="X2" s="3"/>
      <c r="Y2" s="3"/>
    </row>
    <row r="3" spans="1:25" ht="29.25" customHeight="1">
      <c r="A3" s="17"/>
      <c r="B3" s="262" t="s">
        <v>15</v>
      </c>
      <c r="C3" s="262"/>
      <c r="D3" s="262"/>
      <c r="E3" s="262"/>
      <c r="F3" s="262"/>
      <c r="G3" s="262"/>
      <c r="H3" s="3"/>
      <c r="I3" s="3"/>
      <c r="J3" s="3"/>
      <c r="K3" s="3"/>
      <c r="L3" s="3"/>
      <c r="M3" s="3"/>
      <c r="N3" s="3"/>
      <c r="O3" s="3"/>
      <c r="P3" s="3"/>
      <c r="Q3" s="3"/>
      <c r="R3" s="3"/>
      <c r="S3" s="3"/>
      <c r="T3" s="3"/>
      <c r="U3" s="3"/>
      <c r="V3" s="3"/>
      <c r="W3" s="3"/>
      <c r="X3" s="3"/>
      <c r="Y3" s="3"/>
    </row>
    <row r="4" spans="1:25" ht="21" customHeight="1">
      <c r="A4" s="16"/>
      <c r="B4" s="15" t="s">
        <v>14</v>
      </c>
      <c r="C4" s="2" t="s">
        <v>1237</v>
      </c>
      <c r="D4" s="2"/>
      <c r="E4" s="18"/>
      <c r="F4" s="18"/>
      <c r="G4" s="18"/>
      <c r="H4" s="3"/>
      <c r="I4" s="3"/>
      <c r="J4" s="3"/>
      <c r="K4" s="3"/>
      <c r="L4" s="3"/>
      <c r="M4" s="3"/>
      <c r="N4" s="3"/>
      <c r="O4" s="3"/>
      <c r="P4" s="3"/>
      <c r="Q4" s="3"/>
      <c r="R4" s="3"/>
      <c r="S4" s="3"/>
      <c r="T4" s="3"/>
      <c r="U4" s="3"/>
      <c r="V4" s="3"/>
      <c r="W4" s="3"/>
      <c r="X4" s="3"/>
      <c r="Y4" s="3"/>
    </row>
    <row r="5" spans="1:25" ht="16.350000000000001" customHeight="1">
      <c r="A5" s="3"/>
      <c r="B5" s="3"/>
      <c r="C5" s="3"/>
      <c r="D5" s="3"/>
      <c r="E5" s="3"/>
      <c r="F5" s="3"/>
      <c r="G5" s="3"/>
      <c r="H5" s="3"/>
      <c r="I5" s="3"/>
      <c r="J5" s="3"/>
      <c r="K5" s="3"/>
      <c r="L5" s="3"/>
      <c r="M5" s="3"/>
      <c r="N5" s="3"/>
      <c r="O5" s="3"/>
      <c r="P5" s="3"/>
      <c r="Q5" s="3"/>
      <c r="R5" s="3"/>
      <c r="S5" s="3"/>
      <c r="T5" s="3"/>
      <c r="U5" s="3"/>
      <c r="V5" s="3"/>
      <c r="W5" s="3"/>
      <c r="X5" s="3"/>
      <c r="Y5" s="3"/>
    </row>
    <row r="6" spans="1:25" ht="15.75" customHeight="1">
      <c r="A6" s="3"/>
      <c r="B6" s="3"/>
      <c r="C6" s="3"/>
      <c r="D6" s="3"/>
      <c r="E6" s="3"/>
      <c r="F6" s="3"/>
      <c r="G6" s="3"/>
      <c r="H6" s="3"/>
      <c r="I6" s="3"/>
      <c r="J6" s="3"/>
      <c r="K6" s="3"/>
      <c r="L6" s="3"/>
      <c r="M6" s="3"/>
      <c r="N6" s="3"/>
      <c r="O6" s="3"/>
      <c r="P6" s="3"/>
      <c r="Q6" s="3"/>
      <c r="R6" s="3"/>
      <c r="S6" s="3"/>
      <c r="T6" s="3"/>
      <c r="U6" s="3"/>
      <c r="V6" s="3"/>
      <c r="W6" s="3"/>
      <c r="X6" s="3"/>
      <c r="Y6" s="3"/>
    </row>
    <row r="7" spans="1:25" ht="16.350000000000001" customHeight="1">
      <c r="A7" s="3"/>
      <c r="B7" s="3"/>
      <c r="C7" s="3"/>
      <c r="D7" s="3"/>
      <c r="E7" s="3"/>
      <c r="F7" s="3"/>
      <c r="G7" s="3"/>
      <c r="H7" s="3"/>
      <c r="I7" s="3"/>
      <c r="J7" s="3"/>
      <c r="K7" s="3"/>
      <c r="L7" s="3"/>
      <c r="M7" s="3"/>
      <c r="N7" s="3"/>
      <c r="O7" s="3"/>
      <c r="P7" s="3"/>
      <c r="Q7" s="3"/>
      <c r="R7" s="3"/>
      <c r="S7" s="3"/>
      <c r="T7" s="3"/>
      <c r="U7" s="3"/>
      <c r="V7" s="3"/>
      <c r="W7" s="3"/>
      <c r="X7" s="3"/>
      <c r="Y7" s="3"/>
    </row>
    <row r="8" spans="1:25" ht="16.350000000000001" customHeight="1">
      <c r="A8" s="3"/>
      <c r="B8" s="3"/>
      <c r="C8" s="3"/>
      <c r="D8" s="3"/>
      <c r="E8" s="3"/>
      <c r="F8" s="3"/>
      <c r="G8" s="3"/>
      <c r="H8" s="3"/>
      <c r="I8" s="3"/>
      <c r="J8" s="3"/>
      <c r="K8" s="3"/>
      <c r="L8" s="3"/>
      <c r="M8" s="3"/>
      <c r="N8" s="3"/>
      <c r="O8" s="3"/>
      <c r="P8" s="3"/>
      <c r="Q8" s="3"/>
      <c r="R8" s="3"/>
      <c r="S8" s="3"/>
      <c r="T8" s="3"/>
      <c r="U8" s="3"/>
      <c r="V8" s="3"/>
      <c r="W8" s="3"/>
      <c r="X8" s="3"/>
      <c r="Y8" s="3"/>
    </row>
    <row r="9" spans="1:25" ht="16.350000000000001" customHeight="1">
      <c r="A9" s="3"/>
      <c r="B9" s="3"/>
      <c r="C9" s="3"/>
      <c r="D9" s="3"/>
      <c r="E9" s="3"/>
      <c r="F9" s="3"/>
      <c r="G9" s="3"/>
      <c r="H9" s="3"/>
      <c r="I9" s="3"/>
      <c r="J9" s="3"/>
      <c r="K9" s="3"/>
      <c r="L9" s="3"/>
      <c r="M9" s="3"/>
      <c r="N9" s="3"/>
      <c r="O9" s="3"/>
      <c r="P9" s="3"/>
      <c r="Q9" s="3"/>
      <c r="R9" s="3"/>
      <c r="S9" s="3"/>
      <c r="T9" s="3"/>
      <c r="U9" s="3"/>
      <c r="V9" s="3"/>
      <c r="W9" s="3"/>
      <c r="X9" s="3"/>
      <c r="Y9" s="3"/>
    </row>
    <row r="10" spans="1:25" ht="16.350000000000001" customHeight="1">
      <c r="A10" s="3"/>
      <c r="B10" s="3"/>
      <c r="C10" s="3"/>
      <c r="D10" s="3"/>
      <c r="E10" s="3"/>
      <c r="F10" s="3"/>
      <c r="G10" s="3"/>
      <c r="H10" s="3"/>
      <c r="I10" s="3"/>
      <c r="J10" s="3"/>
      <c r="K10" s="3"/>
      <c r="L10" s="3"/>
      <c r="M10" s="3"/>
      <c r="N10" s="3"/>
      <c r="O10" s="3"/>
      <c r="P10" s="3"/>
      <c r="Q10" s="3"/>
      <c r="R10" s="3"/>
      <c r="S10" s="3"/>
      <c r="T10" s="3"/>
      <c r="U10" s="3"/>
      <c r="V10" s="3"/>
      <c r="W10" s="3"/>
      <c r="X10" s="3"/>
      <c r="Y10" s="3"/>
    </row>
    <row r="11" spans="1:25" ht="16.350000000000001" customHeight="1">
      <c r="A11" s="3"/>
      <c r="B11" s="3"/>
      <c r="C11" s="3"/>
      <c r="D11" s="3"/>
      <c r="E11" s="3"/>
      <c r="F11" s="3"/>
      <c r="G11" s="3"/>
      <c r="H11" s="3"/>
      <c r="I11" s="3"/>
      <c r="J11" s="3"/>
      <c r="K11" s="3"/>
      <c r="L11" s="3"/>
      <c r="M11" s="3"/>
      <c r="N11" s="3"/>
      <c r="O11" s="3"/>
      <c r="P11" s="3"/>
      <c r="Q11" s="3"/>
      <c r="R11" s="3"/>
      <c r="S11" s="3"/>
      <c r="T11" s="3"/>
      <c r="U11" s="3"/>
      <c r="V11" s="3"/>
      <c r="W11" s="3"/>
      <c r="X11" s="3"/>
      <c r="Y11" s="3"/>
    </row>
    <row r="12" spans="1:25" ht="16.350000000000001" customHeight="1">
      <c r="A12" s="3"/>
      <c r="B12" s="3"/>
      <c r="C12" s="3"/>
      <c r="D12" s="3"/>
      <c r="E12" s="3"/>
      <c r="F12" s="3"/>
      <c r="G12" s="3"/>
      <c r="H12" s="3"/>
      <c r="I12" s="3"/>
      <c r="J12" s="3"/>
      <c r="K12" s="3"/>
      <c r="L12" s="3"/>
      <c r="M12" s="3"/>
      <c r="N12" s="3"/>
      <c r="O12" s="3"/>
      <c r="P12" s="3"/>
      <c r="Q12" s="3"/>
      <c r="R12" s="3"/>
      <c r="S12" s="3"/>
      <c r="T12" s="3"/>
      <c r="U12" s="3"/>
      <c r="V12" s="3"/>
      <c r="W12" s="3"/>
      <c r="X12" s="3"/>
      <c r="Y12" s="3"/>
    </row>
    <row r="13" spans="1:25" ht="16.350000000000001" customHeight="1">
      <c r="A13" s="3"/>
      <c r="B13" s="3"/>
      <c r="C13" s="3"/>
      <c r="D13" s="3"/>
      <c r="E13" s="3"/>
      <c r="F13" s="3"/>
      <c r="G13" s="3"/>
      <c r="H13" s="3"/>
      <c r="I13" s="3"/>
      <c r="J13" s="3"/>
      <c r="K13" s="3"/>
      <c r="L13" s="3"/>
      <c r="M13" s="3"/>
      <c r="N13" s="3"/>
      <c r="O13" s="3"/>
      <c r="P13" s="3"/>
      <c r="Q13" s="3"/>
      <c r="R13" s="3"/>
      <c r="S13" s="3"/>
      <c r="T13" s="3"/>
      <c r="U13" s="3"/>
      <c r="V13" s="3"/>
      <c r="W13" s="3"/>
      <c r="X13" s="3"/>
      <c r="Y13" s="3"/>
    </row>
    <row r="14" spans="1:25" ht="16.350000000000001" customHeight="1">
      <c r="A14" s="3"/>
      <c r="B14" s="3"/>
      <c r="C14" s="3"/>
      <c r="D14" s="3"/>
      <c r="E14" s="3"/>
      <c r="F14" s="3"/>
      <c r="G14" s="3"/>
      <c r="H14" s="3"/>
      <c r="I14" s="3"/>
      <c r="J14" s="3"/>
      <c r="K14" s="3"/>
      <c r="L14" s="3"/>
      <c r="M14" s="3"/>
      <c r="N14" s="3"/>
      <c r="O14" s="3"/>
      <c r="P14" s="3"/>
      <c r="Q14" s="3"/>
      <c r="R14" s="3"/>
      <c r="S14" s="3"/>
      <c r="T14" s="3"/>
      <c r="U14" s="3"/>
      <c r="V14" s="3"/>
      <c r="W14" s="3"/>
      <c r="X14" s="3"/>
      <c r="Y14" s="3"/>
    </row>
    <row r="15" spans="1:25" ht="16.350000000000001" customHeight="1">
      <c r="A15" s="3"/>
      <c r="B15" s="3"/>
      <c r="C15" s="3"/>
      <c r="D15" s="3"/>
      <c r="E15" s="3"/>
      <c r="F15" s="3"/>
      <c r="G15" s="3"/>
      <c r="H15" s="3"/>
      <c r="I15" s="3"/>
      <c r="J15" s="3"/>
      <c r="K15" s="3"/>
      <c r="L15" s="3"/>
      <c r="M15" s="3"/>
      <c r="N15" s="3"/>
      <c r="O15" s="3"/>
      <c r="P15" s="3"/>
      <c r="Q15" s="3"/>
      <c r="R15" s="3"/>
      <c r="S15" s="3"/>
      <c r="T15" s="3"/>
      <c r="U15" s="3"/>
      <c r="V15" s="3"/>
      <c r="W15" s="3"/>
      <c r="X15" s="3"/>
      <c r="Y15" s="3"/>
    </row>
    <row r="16" spans="1:25" ht="16.350000000000001" customHeight="1">
      <c r="A16" s="3"/>
      <c r="B16" s="3"/>
      <c r="C16" s="3"/>
      <c r="D16" s="3"/>
      <c r="E16" s="3"/>
      <c r="F16" s="3"/>
      <c r="G16" s="3"/>
      <c r="H16" s="7"/>
      <c r="I16" s="3"/>
      <c r="J16" s="3"/>
      <c r="K16" s="3"/>
      <c r="L16" s="3"/>
      <c r="M16" s="3"/>
      <c r="N16" s="3"/>
      <c r="O16" s="3"/>
      <c r="P16" s="3"/>
      <c r="Q16" s="3"/>
      <c r="R16" s="3"/>
      <c r="S16" s="3"/>
      <c r="T16" s="3"/>
      <c r="U16" s="3"/>
      <c r="V16" s="3"/>
      <c r="W16" s="3"/>
      <c r="X16" s="3"/>
      <c r="Y16" s="3"/>
    </row>
    <row r="17" spans="8:8" s="3" customFormat="1" ht="16.350000000000001" customHeight="1">
      <c r="H17" s="7"/>
    </row>
    <row r="18" spans="8:8" s="3" customFormat="1" ht="16.350000000000001" customHeight="1">
      <c r="H18" s="7"/>
    </row>
    <row r="19" spans="8:8" s="3" customFormat="1" ht="16.350000000000001" customHeight="1">
      <c r="H19" s="7"/>
    </row>
    <row r="20" spans="8:8" s="3" customFormat="1" ht="16.350000000000001" customHeight="1"/>
    <row r="21" spans="8:8" s="3" customFormat="1" ht="16.350000000000001" customHeight="1"/>
    <row r="22" spans="8:8" s="3" customFormat="1" ht="16.350000000000001" customHeight="1"/>
    <row r="23" spans="8:8" s="3" customFormat="1" ht="16.350000000000001" customHeight="1"/>
    <row r="24" spans="8:8" s="3" customFormat="1" ht="16.350000000000001" customHeight="1"/>
    <row r="25" spans="8:8" s="3" customFormat="1" ht="16.350000000000001" customHeight="1"/>
    <row r="26" spans="8:8" s="3" customFormat="1" ht="16.350000000000001" customHeight="1"/>
    <row r="27" spans="8:8" s="3" customFormat="1" ht="16.350000000000001" customHeight="1"/>
    <row r="28" spans="8:8" s="3" customFormat="1" ht="16.350000000000001" customHeight="1"/>
    <row r="29" spans="8:8" s="3" customFormat="1" ht="16.350000000000001" customHeight="1"/>
    <row r="30" spans="8:8" s="3" customFormat="1" ht="16.350000000000001" customHeight="1"/>
    <row r="31" spans="8:8" s="3" customFormat="1" ht="16.350000000000001" customHeight="1"/>
    <row r="32" spans="8:8" s="3" customFormat="1" ht="16.350000000000001" customHeight="1"/>
    <row r="33" spans="1:25" ht="16.350000000000001" customHeight="1">
      <c r="A33" s="3"/>
      <c r="B33" s="3"/>
      <c r="C33" s="3"/>
      <c r="D33" s="3"/>
      <c r="E33" s="3"/>
      <c r="F33" s="3"/>
      <c r="G33" s="3"/>
      <c r="H33" s="3"/>
      <c r="I33" s="3"/>
      <c r="J33" s="3"/>
      <c r="K33" s="3"/>
      <c r="L33" s="3"/>
      <c r="M33" s="3"/>
      <c r="N33" s="3"/>
      <c r="O33" s="3"/>
      <c r="P33" s="3"/>
      <c r="Q33" s="3"/>
      <c r="R33" s="3"/>
      <c r="S33" s="3"/>
      <c r="T33" s="3"/>
      <c r="U33" s="3"/>
      <c r="V33" s="3"/>
      <c r="W33" s="3"/>
      <c r="X33" s="3"/>
      <c r="Y33" s="3"/>
    </row>
    <row r="34" spans="1:25" ht="16.350000000000001" customHeight="1">
      <c r="A34" s="3"/>
      <c r="B34" s="3"/>
      <c r="C34" s="3"/>
      <c r="D34" s="3"/>
      <c r="E34" s="3"/>
      <c r="F34" s="3"/>
      <c r="G34" s="3"/>
      <c r="H34" s="3"/>
      <c r="I34" s="3"/>
      <c r="J34" s="3"/>
      <c r="K34" s="3"/>
      <c r="L34" s="3"/>
      <c r="M34" s="3"/>
      <c r="N34" s="3"/>
      <c r="O34" s="3"/>
      <c r="P34" s="3"/>
      <c r="Q34" s="3"/>
      <c r="R34" s="3"/>
      <c r="S34" s="3"/>
      <c r="T34" s="3"/>
      <c r="U34" s="3"/>
      <c r="V34" s="3"/>
      <c r="W34" s="3"/>
      <c r="X34" s="3"/>
      <c r="Y34" s="3"/>
    </row>
    <row r="35" spans="1:25" ht="16.350000000000001" customHeight="1">
      <c r="A35" s="3"/>
      <c r="B35" s="3"/>
      <c r="C35" s="3"/>
      <c r="D35" s="3"/>
      <c r="E35" s="3"/>
      <c r="F35" s="3"/>
      <c r="G35" s="3"/>
      <c r="H35" s="3"/>
      <c r="I35" s="3"/>
      <c r="J35" s="3"/>
      <c r="K35" s="3"/>
      <c r="L35" s="3"/>
      <c r="M35" s="3"/>
      <c r="N35" s="3"/>
      <c r="O35" s="3"/>
      <c r="P35" s="3"/>
      <c r="Q35" s="3"/>
      <c r="R35" s="3"/>
      <c r="S35" s="3"/>
      <c r="T35" s="3"/>
      <c r="U35" s="3"/>
      <c r="V35" s="3"/>
      <c r="W35" s="3"/>
      <c r="X35" s="3"/>
      <c r="Y35" s="3"/>
    </row>
    <row r="36" spans="1:25" ht="16.350000000000001" customHeight="1">
      <c r="A36" s="3"/>
      <c r="B36" s="3"/>
      <c r="C36" s="3"/>
      <c r="D36" s="3"/>
      <c r="E36" s="3"/>
      <c r="F36" s="3"/>
      <c r="G36" s="3"/>
      <c r="H36" s="3"/>
      <c r="I36" s="3"/>
      <c r="J36" s="3"/>
      <c r="K36" s="3"/>
      <c r="L36" s="3"/>
      <c r="M36" s="3"/>
      <c r="N36" s="3"/>
      <c r="O36" s="3"/>
      <c r="P36" s="3"/>
      <c r="Q36" s="3"/>
      <c r="R36" s="3"/>
      <c r="S36" s="3"/>
      <c r="T36" s="3"/>
      <c r="U36" s="3"/>
      <c r="V36" s="3"/>
      <c r="W36" s="3"/>
      <c r="X36" s="3"/>
      <c r="Y36" s="3"/>
    </row>
    <row r="37" spans="1:25" ht="16.350000000000001" customHeight="1">
      <c r="A37" s="3"/>
      <c r="B37" s="3"/>
      <c r="C37" s="3"/>
      <c r="D37" s="3"/>
      <c r="E37" s="3"/>
      <c r="F37" s="3"/>
      <c r="G37" s="3"/>
      <c r="H37" s="3"/>
      <c r="I37" s="3"/>
      <c r="J37" s="3"/>
      <c r="K37" s="3"/>
      <c r="L37" s="3"/>
      <c r="M37" s="3"/>
      <c r="N37" s="3"/>
      <c r="O37" s="3"/>
      <c r="P37" s="3"/>
      <c r="Q37" s="3"/>
      <c r="R37" s="3"/>
      <c r="S37" s="3"/>
      <c r="T37" s="3"/>
      <c r="U37" s="3"/>
      <c r="V37" s="3"/>
      <c r="W37" s="3"/>
      <c r="X37" s="3"/>
      <c r="Y37" s="3"/>
    </row>
    <row r="38" spans="1:25" ht="16.350000000000001" customHeight="1">
      <c r="A38" s="3"/>
      <c r="B38" s="3"/>
      <c r="C38" s="3"/>
      <c r="D38" s="3"/>
      <c r="E38" s="3"/>
      <c r="F38" s="3"/>
      <c r="G38" s="3"/>
      <c r="H38" s="3"/>
      <c r="I38" s="3"/>
      <c r="J38" s="3"/>
      <c r="K38" s="3"/>
      <c r="L38" s="3"/>
      <c r="M38" s="3"/>
      <c r="N38" s="3"/>
      <c r="O38" s="3"/>
      <c r="P38" s="3"/>
      <c r="Q38" s="3"/>
      <c r="R38" s="3"/>
      <c r="S38" s="3"/>
      <c r="T38" s="3"/>
      <c r="U38" s="3"/>
      <c r="V38" s="3"/>
      <c r="W38" s="3"/>
      <c r="X38" s="3"/>
      <c r="Y38" s="3"/>
    </row>
    <row r="39" spans="1:25" ht="16.350000000000001" customHeight="1">
      <c r="A39" s="3"/>
      <c r="B39" s="3"/>
      <c r="C39" s="3"/>
      <c r="D39" s="3"/>
      <c r="E39" s="3"/>
      <c r="F39" s="3"/>
      <c r="G39" s="3"/>
      <c r="H39" s="3"/>
      <c r="I39" s="3"/>
      <c r="J39" s="3"/>
      <c r="K39" s="3"/>
      <c r="L39" s="3"/>
      <c r="M39" s="3"/>
      <c r="N39" s="3"/>
      <c r="O39" s="3"/>
      <c r="P39" s="3"/>
      <c r="Q39" s="3"/>
      <c r="R39" s="3"/>
      <c r="S39" s="3"/>
      <c r="T39" s="3"/>
      <c r="U39" s="3"/>
      <c r="V39" s="3"/>
      <c r="W39" s="3"/>
      <c r="X39" s="3"/>
      <c r="Y39" s="3"/>
    </row>
    <row r="40" spans="1:25" ht="16.350000000000001" customHeight="1">
      <c r="A40" s="3"/>
      <c r="B40" s="3"/>
      <c r="C40" s="3"/>
      <c r="D40" s="3"/>
      <c r="E40" s="3"/>
      <c r="F40" s="3"/>
      <c r="G40" s="3"/>
      <c r="H40" s="3"/>
      <c r="I40" s="3"/>
      <c r="J40" s="3"/>
      <c r="K40" s="3"/>
      <c r="L40" s="3"/>
      <c r="M40" s="3"/>
      <c r="N40" s="3"/>
      <c r="O40" s="3"/>
      <c r="P40" s="3"/>
      <c r="Q40" s="3"/>
      <c r="R40" s="3"/>
      <c r="S40" s="3"/>
      <c r="T40" s="3"/>
      <c r="U40" s="3"/>
      <c r="V40" s="3"/>
      <c r="W40" s="3"/>
      <c r="X40" s="3"/>
      <c r="Y40" s="3"/>
    </row>
    <row r="41" spans="1:25" ht="20.25" customHeight="1">
      <c r="A41" s="51" t="s">
        <v>2</v>
      </c>
      <c r="B41" s="51" t="s">
        <v>22</v>
      </c>
      <c r="C41" s="51" t="s">
        <v>14</v>
      </c>
      <c r="D41" s="51" t="s">
        <v>5</v>
      </c>
      <c r="E41" s="51" t="s">
        <v>6</v>
      </c>
      <c r="F41" s="51" t="s">
        <v>7</v>
      </c>
      <c r="G41" s="51" t="s">
        <v>8</v>
      </c>
      <c r="H41" s="3"/>
      <c r="I41" s="3"/>
      <c r="J41" s="3"/>
      <c r="K41" s="3"/>
      <c r="L41" s="3"/>
      <c r="M41" s="3"/>
      <c r="N41" s="3"/>
      <c r="O41" s="3"/>
      <c r="P41" s="3"/>
      <c r="Q41" s="3"/>
      <c r="R41" s="3"/>
      <c r="S41" s="3"/>
      <c r="T41" s="3"/>
      <c r="U41" s="3"/>
      <c r="V41" s="3"/>
      <c r="W41" s="3"/>
      <c r="X41" s="3"/>
      <c r="Y41" s="3"/>
    </row>
    <row r="42" spans="1:25" ht="143.25" customHeight="1">
      <c r="A42" s="228">
        <v>3</v>
      </c>
      <c r="B42" s="94" t="s">
        <v>1364</v>
      </c>
      <c r="C42" s="107">
        <v>45137</v>
      </c>
      <c r="D42" s="9" t="s">
        <v>642</v>
      </c>
      <c r="E42" s="117" t="s">
        <v>1363</v>
      </c>
      <c r="F42" s="108" t="s">
        <v>30</v>
      </c>
      <c r="G42" s="88" t="s">
        <v>771</v>
      </c>
      <c r="H42" s="3"/>
      <c r="I42" s="3"/>
      <c r="J42" s="3"/>
      <c r="K42" s="3"/>
      <c r="L42" s="3"/>
      <c r="M42" s="3"/>
      <c r="N42" s="3"/>
      <c r="O42" s="3"/>
      <c r="P42" s="3"/>
      <c r="Q42" s="3"/>
      <c r="R42" s="3"/>
      <c r="S42" s="3"/>
      <c r="T42" s="3"/>
      <c r="U42" s="3"/>
      <c r="V42" s="3"/>
      <c r="W42" s="3"/>
      <c r="X42" s="3"/>
      <c r="Y42" s="3"/>
    </row>
    <row r="43" spans="1:25" ht="130.5" customHeight="1">
      <c r="A43" s="116">
        <v>2</v>
      </c>
      <c r="B43" s="94" t="s">
        <v>641</v>
      </c>
      <c r="C43" s="107">
        <v>45137</v>
      </c>
      <c r="D43" s="9" t="s">
        <v>642</v>
      </c>
      <c r="E43" s="117" t="s">
        <v>1346</v>
      </c>
      <c r="F43" s="108" t="s">
        <v>30</v>
      </c>
      <c r="G43" s="88" t="s">
        <v>771</v>
      </c>
      <c r="H43" s="3"/>
      <c r="I43" s="3"/>
      <c r="J43" s="3"/>
      <c r="K43" s="3"/>
      <c r="L43" s="3"/>
      <c r="M43" s="3"/>
      <c r="N43" s="3"/>
      <c r="O43" s="3"/>
      <c r="P43" s="3"/>
      <c r="Q43" s="3"/>
      <c r="R43" s="3"/>
      <c r="S43" s="3"/>
      <c r="T43" s="3"/>
      <c r="U43" s="3"/>
      <c r="V43" s="3"/>
      <c r="W43" s="3"/>
      <c r="X43" s="3"/>
      <c r="Y43" s="3"/>
    </row>
    <row r="44" spans="1:25" ht="144" customHeight="1">
      <c r="A44" s="116">
        <v>1</v>
      </c>
      <c r="B44" s="94" t="s">
        <v>29</v>
      </c>
      <c r="C44" s="107">
        <v>44906</v>
      </c>
      <c r="D44" s="9" t="s">
        <v>330</v>
      </c>
      <c r="E44" s="117" t="s">
        <v>1347</v>
      </c>
      <c r="F44" s="108" t="s">
        <v>30</v>
      </c>
      <c r="G44" s="88" t="s">
        <v>331</v>
      </c>
      <c r="H44" s="3"/>
      <c r="I44" s="3"/>
      <c r="J44" s="3"/>
      <c r="K44" s="3"/>
      <c r="L44" s="3"/>
      <c r="M44" s="3"/>
      <c r="N44" s="3"/>
      <c r="O44" s="3"/>
      <c r="P44" s="3"/>
      <c r="Q44" s="3"/>
      <c r="R44" s="3"/>
      <c r="S44" s="3"/>
      <c r="T44" s="3"/>
      <c r="U44" s="3"/>
      <c r="V44" s="3"/>
      <c r="W44" s="3"/>
      <c r="X44" s="3"/>
      <c r="Y44" s="3"/>
    </row>
  </sheetData>
  <mergeCells count="3">
    <mergeCell ref="B1:G1"/>
    <mergeCell ref="B3:G3"/>
    <mergeCell ref="C2:G2"/>
  </mergeCells>
  <pageMargins left="0.7" right="0.7" top="0.75" bottom="0.75" header="0.3" footer="0.3"/>
  <pageSetup scale="55" orientation="portrait" horizontalDpi="4294967295" verticalDpi="4294967295"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F9C93-9C94-40E4-8195-A3EA285638C8}">
  <dimension ref="A1:W51"/>
  <sheetViews>
    <sheetView showGridLines="0" topLeftCell="A31" zoomScaleNormal="100" workbookViewId="0">
      <selection activeCell="F46" sqref="F46"/>
    </sheetView>
  </sheetViews>
  <sheetFormatPr baseColWidth="10" defaultColWidth="11" defaultRowHeight="14.25"/>
  <cols>
    <col min="1" max="1" width="4.5" customWidth="1"/>
    <col min="2" max="2" width="9.375" customWidth="1"/>
    <col min="3" max="3" width="10.875" customWidth="1"/>
    <col min="4" max="4" width="11.75" customWidth="1"/>
    <col min="5" max="5" width="13.125" customWidth="1"/>
    <col min="6" max="6" width="31.625" customWidth="1"/>
    <col min="7" max="7" width="10.5" customWidth="1"/>
    <col min="8" max="8" width="14.125" customWidth="1"/>
    <col min="9" max="9" width="15.75" style="3" customWidth="1"/>
  </cols>
  <sheetData>
    <row r="1" spans="1:23" ht="5.25" customHeight="1">
      <c r="A1" s="206"/>
      <c r="B1" s="206"/>
      <c r="C1" s="206"/>
      <c r="D1" s="3"/>
      <c r="E1" s="206"/>
      <c r="F1" s="206"/>
      <c r="G1" s="206"/>
      <c r="H1" s="206"/>
      <c r="J1" s="3"/>
      <c r="K1" s="3"/>
      <c r="L1" s="3"/>
      <c r="M1" s="3"/>
      <c r="N1" s="3"/>
      <c r="O1" s="3"/>
      <c r="P1" s="3"/>
      <c r="Q1" s="3"/>
      <c r="R1" s="3"/>
      <c r="S1" s="3"/>
      <c r="T1" s="3"/>
      <c r="U1" s="3"/>
      <c r="V1" s="3"/>
      <c r="W1" s="3"/>
    </row>
    <row r="2" spans="1:23" ht="54" customHeight="1">
      <c r="A2" s="264" t="s">
        <v>60</v>
      </c>
      <c r="B2" s="265"/>
      <c r="C2" s="265"/>
      <c r="D2" s="265"/>
      <c r="E2" s="265"/>
      <c r="F2" s="265"/>
      <c r="G2" s="265"/>
      <c r="H2" s="265"/>
      <c r="J2" s="3"/>
      <c r="K2" s="3"/>
      <c r="L2" s="3"/>
      <c r="M2" s="3"/>
      <c r="N2" s="3"/>
      <c r="O2" s="3"/>
      <c r="P2" s="3"/>
      <c r="Q2" s="3"/>
      <c r="R2" s="3"/>
      <c r="S2" s="3"/>
      <c r="T2" s="3"/>
      <c r="U2" s="3"/>
      <c r="V2" s="3"/>
      <c r="W2" s="3"/>
    </row>
    <row r="3" spans="1:23" ht="21">
      <c r="A3" s="250" t="s">
        <v>61</v>
      </c>
      <c r="B3" s="250"/>
      <c r="C3" s="250"/>
      <c r="D3" s="250"/>
      <c r="E3" s="250"/>
      <c r="F3" s="250"/>
      <c r="G3" s="250"/>
      <c r="H3" s="250"/>
      <c r="J3" s="3"/>
      <c r="K3" s="3"/>
      <c r="L3" s="3"/>
      <c r="M3" s="3"/>
      <c r="N3" s="3"/>
      <c r="O3" s="3"/>
      <c r="P3" s="3"/>
      <c r="Q3" s="3"/>
      <c r="R3" s="3"/>
      <c r="S3" s="3"/>
      <c r="T3" s="3"/>
      <c r="U3" s="3"/>
      <c r="V3" s="3"/>
      <c r="W3" s="3"/>
    </row>
    <row r="4" spans="1:23" ht="18.75" customHeight="1">
      <c r="A4" s="3"/>
      <c r="B4" s="4" t="s">
        <v>14</v>
      </c>
      <c r="C4" s="2" t="s">
        <v>1348</v>
      </c>
      <c r="D4" s="14"/>
      <c r="E4" s="206"/>
      <c r="F4" s="206"/>
      <c r="G4" s="206"/>
      <c r="H4" s="206"/>
      <c r="J4" s="3"/>
      <c r="K4" s="3"/>
      <c r="L4" s="3"/>
      <c r="M4" s="3"/>
      <c r="N4" s="3"/>
      <c r="O4" s="3"/>
      <c r="P4" s="3"/>
      <c r="Q4" s="3"/>
      <c r="R4" s="3"/>
      <c r="S4" s="3"/>
      <c r="T4" s="3"/>
      <c r="U4" s="3"/>
      <c r="V4" s="3"/>
      <c r="W4" s="3"/>
    </row>
    <row r="5" spans="1:23">
      <c r="A5" s="3"/>
      <c r="B5" s="3"/>
      <c r="C5" s="3"/>
      <c r="D5" s="3"/>
      <c r="E5" s="3"/>
      <c r="F5" s="3"/>
      <c r="G5" s="3"/>
      <c r="H5" s="3"/>
      <c r="J5" s="3"/>
      <c r="K5" s="3"/>
      <c r="L5" s="3"/>
      <c r="M5" s="3"/>
      <c r="N5" s="3"/>
      <c r="O5" s="3"/>
      <c r="P5" s="3"/>
      <c r="Q5" s="3"/>
      <c r="R5" s="3"/>
      <c r="S5" s="3"/>
      <c r="T5" s="3"/>
      <c r="U5" s="3"/>
      <c r="V5" s="3"/>
      <c r="W5" s="3"/>
    </row>
    <row r="6" spans="1:23">
      <c r="A6" s="3"/>
      <c r="B6" s="3"/>
      <c r="C6" s="3"/>
      <c r="D6" s="3"/>
      <c r="E6" s="3"/>
      <c r="F6" s="3"/>
      <c r="G6" s="3"/>
      <c r="H6" s="3"/>
      <c r="J6" s="3"/>
      <c r="K6" s="3"/>
      <c r="L6" s="3"/>
      <c r="M6" s="3"/>
      <c r="N6" s="3"/>
      <c r="O6" s="3"/>
      <c r="P6" s="3"/>
      <c r="Q6" s="3"/>
      <c r="R6" s="3"/>
      <c r="S6" s="3"/>
      <c r="T6" s="3"/>
      <c r="U6" s="3"/>
      <c r="V6" s="3"/>
      <c r="W6" s="3"/>
    </row>
    <row r="7" spans="1:23">
      <c r="A7" s="3"/>
      <c r="B7" s="3"/>
      <c r="C7" s="3"/>
      <c r="D7" s="3"/>
      <c r="E7" s="3"/>
      <c r="F7" s="3"/>
      <c r="G7" s="3"/>
      <c r="H7" s="3"/>
      <c r="J7" s="3"/>
      <c r="K7" s="3"/>
      <c r="L7" s="3"/>
      <c r="M7" s="3"/>
      <c r="N7" s="3"/>
      <c r="O7" s="3"/>
      <c r="P7" s="3"/>
      <c r="Q7" s="3"/>
      <c r="R7" s="3"/>
      <c r="S7" s="3"/>
      <c r="T7" s="3"/>
      <c r="U7" s="3"/>
      <c r="V7" s="3"/>
      <c r="W7" s="3"/>
    </row>
    <row r="8" spans="1:23">
      <c r="A8" s="3"/>
      <c r="B8" s="3"/>
      <c r="C8" s="3"/>
      <c r="D8" s="3"/>
      <c r="E8" s="3"/>
      <c r="F8" s="3"/>
      <c r="G8" s="3"/>
      <c r="H8" s="3"/>
      <c r="J8" s="3"/>
      <c r="K8" s="3"/>
      <c r="L8" s="3"/>
      <c r="M8" s="3"/>
      <c r="N8" s="3"/>
      <c r="O8" s="3"/>
      <c r="P8" s="3"/>
      <c r="Q8" s="3"/>
      <c r="R8" s="3"/>
      <c r="S8" s="3"/>
      <c r="T8" s="3"/>
      <c r="U8" s="3"/>
      <c r="V8" s="3"/>
      <c r="W8" s="3"/>
    </row>
    <row r="9" spans="1:23">
      <c r="A9" s="3"/>
      <c r="B9" s="3"/>
      <c r="C9" s="3"/>
      <c r="D9" s="3"/>
      <c r="E9" s="3"/>
      <c r="F9" s="3"/>
      <c r="G9" s="3"/>
      <c r="H9" s="3"/>
      <c r="J9" s="3"/>
      <c r="K9" s="3"/>
      <c r="L9" s="3"/>
      <c r="M9" s="3"/>
      <c r="N9" s="3"/>
      <c r="O9" s="3"/>
      <c r="P9" s="3"/>
      <c r="Q9" s="3"/>
      <c r="R9" s="3"/>
      <c r="S9" s="3"/>
      <c r="T9" s="3"/>
      <c r="U9" s="3"/>
      <c r="V9" s="3"/>
      <c r="W9" s="3"/>
    </row>
    <row r="10" spans="1:23">
      <c r="A10" s="3"/>
      <c r="B10" s="3"/>
      <c r="C10" s="3"/>
      <c r="D10" s="3"/>
      <c r="E10" s="3"/>
      <c r="F10" s="3"/>
      <c r="G10" s="3"/>
      <c r="H10" s="3"/>
      <c r="J10" s="3"/>
      <c r="K10" s="3"/>
      <c r="L10" s="3"/>
      <c r="M10" s="3"/>
      <c r="N10" s="3"/>
      <c r="O10" s="3"/>
      <c r="P10" s="3"/>
      <c r="Q10" s="3"/>
      <c r="R10" s="3"/>
      <c r="S10" s="3"/>
      <c r="T10" s="3"/>
      <c r="U10" s="3"/>
      <c r="V10" s="3"/>
      <c r="W10" s="3"/>
    </row>
    <row r="11" spans="1:23">
      <c r="A11" s="3"/>
      <c r="B11" s="3"/>
      <c r="C11" s="3"/>
      <c r="D11" s="3"/>
      <c r="E11" s="3"/>
      <c r="F11" s="3"/>
      <c r="G11" s="3"/>
      <c r="H11" s="3"/>
      <c r="J11" s="3"/>
      <c r="K11" s="3"/>
      <c r="L11" s="3"/>
      <c r="M11" s="3"/>
      <c r="N11" s="3"/>
      <c r="O11" s="3"/>
      <c r="P11" s="3"/>
      <c r="Q11" s="3"/>
      <c r="R11" s="3"/>
      <c r="S11" s="3"/>
      <c r="T11" s="3"/>
      <c r="U11" s="3"/>
      <c r="V11" s="3"/>
      <c r="W11" s="3"/>
    </row>
    <row r="12" spans="1:23">
      <c r="A12" s="3"/>
      <c r="B12" s="3"/>
      <c r="C12" s="3"/>
      <c r="D12" s="3"/>
      <c r="E12" s="3"/>
      <c r="F12" s="3"/>
      <c r="G12" s="3"/>
      <c r="H12" s="3"/>
      <c r="J12" s="3"/>
      <c r="K12" s="3"/>
      <c r="L12" s="3"/>
      <c r="M12" s="3"/>
      <c r="N12" s="3"/>
      <c r="O12" s="3"/>
      <c r="P12" s="3"/>
      <c r="Q12" s="3"/>
      <c r="R12" s="3"/>
      <c r="S12" s="3"/>
      <c r="T12" s="3"/>
      <c r="U12" s="3"/>
      <c r="V12" s="3"/>
      <c r="W12" s="3"/>
    </row>
    <row r="13" spans="1:23">
      <c r="A13" s="3"/>
      <c r="B13" s="3"/>
      <c r="C13" s="3"/>
      <c r="D13" s="3"/>
      <c r="E13" s="3"/>
      <c r="F13" s="3"/>
      <c r="G13" s="3"/>
      <c r="H13" s="3"/>
      <c r="J13" s="3"/>
      <c r="K13" s="3"/>
      <c r="L13" s="3"/>
      <c r="M13" s="3"/>
      <c r="N13" s="3"/>
      <c r="O13" s="3"/>
      <c r="P13" s="3"/>
      <c r="Q13" s="3"/>
      <c r="R13" s="3"/>
      <c r="S13" s="3"/>
      <c r="T13" s="3"/>
      <c r="U13" s="3"/>
      <c r="V13" s="3"/>
      <c r="W13" s="3"/>
    </row>
    <row r="14" spans="1:23">
      <c r="A14" s="3"/>
      <c r="B14" s="3"/>
      <c r="C14" s="3"/>
      <c r="D14" s="3"/>
      <c r="E14" s="3"/>
      <c r="F14" s="3"/>
      <c r="G14" s="3"/>
      <c r="H14" s="3"/>
      <c r="J14" s="3"/>
      <c r="K14" s="3"/>
      <c r="L14" s="3"/>
      <c r="M14" s="3"/>
      <c r="N14" s="3"/>
      <c r="O14" s="3"/>
      <c r="P14" s="3"/>
      <c r="Q14" s="3"/>
      <c r="R14" s="3"/>
      <c r="S14" s="3"/>
      <c r="T14" s="3"/>
      <c r="U14" s="3"/>
      <c r="V14" s="3"/>
      <c r="W14" s="3"/>
    </row>
    <row r="15" spans="1:23">
      <c r="A15" s="3"/>
      <c r="B15" s="3"/>
      <c r="C15" s="3"/>
      <c r="D15" s="3"/>
      <c r="E15" s="3"/>
      <c r="F15" s="3"/>
      <c r="G15" s="3"/>
      <c r="H15" s="3"/>
      <c r="J15" s="3"/>
      <c r="K15" s="3"/>
      <c r="L15" s="3"/>
      <c r="M15" s="3"/>
      <c r="N15" s="3"/>
      <c r="O15" s="3"/>
      <c r="P15" s="3"/>
      <c r="Q15" s="3"/>
      <c r="R15" s="3"/>
      <c r="S15" s="3"/>
      <c r="T15" s="3"/>
      <c r="U15" s="3"/>
      <c r="V15" s="3"/>
      <c r="W15" s="3"/>
    </row>
    <row r="16" spans="1:23">
      <c r="A16" s="3"/>
      <c r="B16" s="3"/>
      <c r="C16" s="3"/>
      <c r="D16" s="3"/>
      <c r="E16" s="3"/>
      <c r="F16" s="3"/>
      <c r="G16" s="3"/>
      <c r="H16" s="3"/>
      <c r="J16" s="3"/>
      <c r="K16" s="3"/>
      <c r="L16" s="3"/>
      <c r="M16" s="3"/>
      <c r="N16" s="3"/>
      <c r="O16" s="3"/>
      <c r="P16" s="3"/>
      <c r="Q16" s="3"/>
      <c r="R16" s="3"/>
      <c r="S16" s="3"/>
      <c r="T16" s="3"/>
      <c r="U16" s="3"/>
      <c r="V16" s="3"/>
      <c r="W16" s="3"/>
    </row>
    <row r="17" spans="1:23">
      <c r="A17" s="3"/>
      <c r="B17" s="3"/>
      <c r="C17" s="3"/>
      <c r="D17" s="3"/>
      <c r="E17" s="3"/>
      <c r="F17" s="3"/>
      <c r="G17" s="3"/>
      <c r="H17" s="3"/>
      <c r="J17" s="3"/>
      <c r="K17" s="3"/>
      <c r="L17" s="3"/>
      <c r="M17" s="3"/>
      <c r="N17" s="3"/>
      <c r="O17" s="3"/>
      <c r="P17" s="3"/>
      <c r="Q17" s="3"/>
      <c r="R17" s="3"/>
      <c r="S17" s="3"/>
      <c r="T17" s="3"/>
      <c r="U17" s="3"/>
      <c r="V17" s="3"/>
      <c r="W17" s="3"/>
    </row>
    <row r="18" spans="1:23">
      <c r="A18" s="3"/>
      <c r="B18" s="3"/>
      <c r="C18" s="3"/>
      <c r="D18" s="3"/>
      <c r="E18" s="3"/>
      <c r="F18" s="3"/>
      <c r="G18" s="3"/>
      <c r="H18" s="3"/>
      <c r="J18" s="3"/>
      <c r="K18" s="3"/>
      <c r="L18" s="3"/>
      <c r="M18" s="3"/>
      <c r="N18" s="3"/>
      <c r="O18" s="3"/>
      <c r="P18" s="3"/>
      <c r="Q18" s="3"/>
      <c r="R18" s="3"/>
      <c r="S18" s="3"/>
      <c r="T18" s="3"/>
      <c r="U18" s="3"/>
      <c r="V18" s="3"/>
      <c r="W18" s="3"/>
    </row>
    <row r="19" spans="1:23">
      <c r="A19" s="3"/>
      <c r="B19" s="3"/>
      <c r="C19" s="3"/>
      <c r="D19" s="3"/>
      <c r="E19" s="3"/>
      <c r="F19" s="3"/>
      <c r="G19" s="3"/>
      <c r="H19" s="3"/>
      <c r="J19" s="3"/>
      <c r="K19" s="3"/>
      <c r="L19" s="3"/>
      <c r="M19" s="3"/>
      <c r="N19" s="3"/>
      <c r="O19" s="3"/>
      <c r="P19" s="3"/>
      <c r="Q19" s="3"/>
      <c r="R19" s="3"/>
      <c r="S19" s="3"/>
      <c r="T19" s="3"/>
      <c r="U19" s="3"/>
      <c r="V19" s="3"/>
      <c r="W19" s="3"/>
    </row>
    <row r="20" spans="1:23">
      <c r="A20" s="3"/>
      <c r="B20" s="3"/>
      <c r="C20" s="3"/>
      <c r="D20" s="3"/>
      <c r="E20" s="3"/>
      <c r="F20" s="3"/>
      <c r="G20" s="3"/>
      <c r="H20" s="3"/>
      <c r="J20" s="3"/>
      <c r="K20" s="3"/>
      <c r="L20" s="3"/>
      <c r="M20" s="3"/>
      <c r="N20" s="3"/>
      <c r="O20" s="3"/>
      <c r="P20" s="3"/>
      <c r="Q20" s="3"/>
      <c r="R20" s="3"/>
      <c r="S20" s="3"/>
      <c r="T20" s="3"/>
      <c r="U20" s="3"/>
      <c r="V20" s="3"/>
      <c r="W20" s="3"/>
    </row>
    <row r="21" spans="1:23">
      <c r="A21" s="3"/>
      <c r="B21" s="3"/>
      <c r="C21" s="3"/>
      <c r="D21" s="3"/>
      <c r="E21" s="3"/>
      <c r="F21" s="3"/>
      <c r="G21" s="3"/>
      <c r="H21" s="3"/>
      <c r="J21" s="3"/>
      <c r="K21" s="3"/>
      <c r="L21" s="3"/>
      <c r="M21" s="3"/>
      <c r="N21" s="3"/>
      <c r="O21" s="3"/>
      <c r="P21" s="3"/>
      <c r="Q21" s="3"/>
      <c r="R21" s="3"/>
      <c r="S21" s="3"/>
      <c r="T21" s="3"/>
      <c r="U21" s="3"/>
      <c r="V21" s="3"/>
      <c r="W21" s="3"/>
    </row>
    <row r="22" spans="1:23">
      <c r="A22" s="3"/>
      <c r="B22" s="3"/>
      <c r="C22" s="3"/>
      <c r="D22" s="3"/>
      <c r="E22" s="3"/>
      <c r="F22" s="3"/>
      <c r="G22" s="3"/>
      <c r="H22" s="3"/>
      <c r="J22" s="3"/>
      <c r="K22" s="3"/>
      <c r="L22" s="3"/>
      <c r="M22" s="3"/>
      <c r="N22" s="3"/>
      <c r="O22" s="3"/>
      <c r="P22" s="3"/>
      <c r="Q22" s="3"/>
      <c r="R22" s="3"/>
      <c r="S22" s="3"/>
      <c r="T22" s="3"/>
      <c r="U22" s="3"/>
      <c r="V22" s="3"/>
      <c r="W22" s="3"/>
    </row>
    <row r="23" spans="1:23">
      <c r="A23" s="3"/>
      <c r="B23" s="3"/>
      <c r="C23" s="3"/>
      <c r="D23" s="3"/>
      <c r="E23" s="3"/>
      <c r="F23" s="3"/>
      <c r="G23" s="3"/>
      <c r="H23" s="3"/>
      <c r="J23" s="3"/>
      <c r="K23" s="3"/>
      <c r="L23" s="3"/>
      <c r="M23" s="3"/>
      <c r="N23" s="3"/>
      <c r="O23" s="3"/>
      <c r="P23" s="3"/>
      <c r="Q23" s="3"/>
      <c r="R23" s="3"/>
      <c r="S23" s="3"/>
      <c r="T23" s="3"/>
      <c r="U23" s="3"/>
      <c r="V23" s="3"/>
      <c r="W23" s="3"/>
    </row>
    <row r="37" spans="1:9">
      <c r="A37" s="207"/>
    </row>
    <row r="38" spans="1:9">
      <c r="A38" s="207"/>
    </row>
    <row r="39" spans="1:9" ht="25.5">
      <c r="A39" s="216" t="s">
        <v>2</v>
      </c>
      <c r="B39" s="217" t="s">
        <v>1219</v>
      </c>
      <c r="C39" s="217" t="s">
        <v>18</v>
      </c>
      <c r="D39" s="217" t="s">
        <v>22</v>
      </c>
      <c r="E39" s="217" t="s">
        <v>5</v>
      </c>
      <c r="F39" s="217" t="s">
        <v>6</v>
      </c>
      <c r="G39" s="217" t="s">
        <v>7</v>
      </c>
      <c r="H39" s="217" t="s">
        <v>1220</v>
      </c>
      <c r="I39" s="218" t="s">
        <v>8</v>
      </c>
    </row>
    <row r="40" spans="1:9" ht="90.75" customHeight="1">
      <c r="A40" s="232">
        <v>12</v>
      </c>
      <c r="B40" s="222" t="s">
        <v>1381</v>
      </c>
      <c r="C40" s="150">
        <v>45168</v>
      </c>
      <c r="D40" s="229" t="s">
        <v>63</v>
      </c>
      <c r="E40" s="230" t="s">
        <v>1383</v>
      </c>
      <c r="F40" s="226" t="s">
        <v>1384</v>
      </c>
      <c r="G40" s="108" t="s">
        <v>30</v>
      </c>
      <c r="H40" s="231"/>
      <c r="I40" s="88" t="s">
        <v>1222</v>
      </c>
    </row>
    <row r="41" spans="1:9" ht="89.25" customHeight="1">
      <c r="A41" s="232">
        <v>11</v>
      </c>
      <c r="B41" s="222" t="s">
        <v>1380</v>
      </c>
      <c r="C41" s="150">
        <v>45168</v>
      </c>
      <c r="D41" s="229" t="s">
        <v>67</v>
      </c>
      <c r="E41" s="230" t="s">
        <v>1382</v>
      </c>
      <c r="F41" s="226" t="s">
        <v>1385</v>
      </c>
      <c r="G41" s="108" t="s">
        <v>30</v>
      </c>
      <c r="H41" s="231"/>
      <c r="I41" s="88" t="s">
        <v>1222</v>
      </c>
    </row>
    <row r="42" spans="1:9" ht="79.5" customHeight="1">
      <c r="A42" s="225">
        <v>10</v>
      </c>
      <c r="B42" s="222" t="s">
        <v>1379</v>
      </c>
      <c r="C42" s="150">
        <v>45168</v>
      </c>
      <c r="D42" s="229" t="s">
        <v>69</v>
      </c>
      <c r="E42" s="230" t="s">
        <v>1373</v>
      </c>
      <c r="F42" s="226" t="s">
        <v>1374</v>
      </c>
      <c r="G42" s="108" t="s">
        <v>30</v>
      </c>
      <c r="H42" s="231"/>
      <c r="I42" s="88" t="s">
        <v>1222</v>
      </c>
    </row>
    <row r="43" spans="1:9" ht="101.25" customHeight="1">
      <c r="A43" s="219">
        <v>9</v>
      </c>
      <c r="B43" s="222" t="s">
        <v>1378</v>
      </c>
      <c r="C43" s="150">
        <v>45168</v>
      </c>
      <c r="D43" s="229" t="s">
        <v>69</v>
      </c>
      <c r="E43" s="230" t="s">
        <v>1370</v>
      </c>
      <c r="F43" s="226" t="s">
        <v>1386</v>
      </c>
      <c r="G43" s="108" t="s">
        <v>30</v>
      </c>
      <c r="H43" s="231"/>
      <c r="I43" s="88" t="s">
        <v>1222</v>
      </c>
    </row>
    <row r="44" spans="1:9" ht="101.25" customHeight="1">
      <c r="A44" s="225">
        <v>8</v>
      </c>
      <c r="B44" s="222" t="s">
        <v>1377</v>
      </c>
      <c r="C44" s="150">
        <v>45168</v>
      </c>
      <c r="D44" s="229" t="s">
        <v>69</v>
      </c>
      <c r="E44" s="230" t="s">
        <v>1371</v>
      </c>
      <c r="F44" s="226" t="s">
        <v>1375</v>
      </c>
      <c r="G44" s="108" t="s">
        <v>30</v>
      </c>
      <c r="H44" s="231"/>
      <c r="I44" s="88" t="s">
        <v>1222</v>
      </c>
    </row>
    <row r="45" spans="1:9" ht="79.5" customHeight="1">
      <c r="A45" s="225">
        <v>7</v>
      </c>
      <c r="B45" s="222" t="s">
        <v>1376</v>
      </c>
      <c r="C45" s="150">
        <v>45168</v>
      </c>
      <c r="D45" s="229" t="s">
        <v>69</v>
      </c>
      <c r="E45" s="230" t="s">
        <v>1372</v>
      </c>
      <c r="F45" s="226" t="s">
        <v>1390</v>
      </c>
      <c r="G45" s="108" t="s">
        <v>30</v>
      </c>
      <c r="H45" s="231"/>
      <c r="I45" s="88" t="s">
        <v>1222</v>
      </c>
    </row>
    <row r="46" spans="1:9" ht="120" customHeight="1">
      <c r="A46" s="219">
        <v>6</v>
      </c>
      <c r="B46" s="222" t="s">
        <v>1234</v>
      </c>
      <c r="C46" s="150">
        <v>45167</v>
      </c>
      <c r="D46" s="150" t="s">
        <v>70</v>
      </c>
      <c r="E46" s="220" t="s">
        <v>1226</v>
      </c>
      <c r="F46" s="226" t="s">
        <v>1389</v>
      </c>
      <c r="G46" s="108" t="s">
        <v>30</v>
      </c>
      <c r="H46" s="224"/>
      <c r="I46" s="88" t="s">
        <v>1222</v>
      </c>
    </row>
    <row r="47" spans="1:9" ht="76.5">
      <c r="A47" s="225">
        <v>5</v>
      </c>
      <c r="B47" s="222" t="s">
        <v>1233</v>
      </c>
      <c r="C47" s="150">
        <v>45167</v>
      </c>
      <c r="D47" s="150" t="s">
        <v>68</v>
      </c>
      <c r="E47" s="220" t="s">
        <v>1225</v>
      </c>
      <c r="F47" s="226" t="s">
        <v>1351</v>
      </c>
      <c r="G47" s="108" t="s">
        <v>30</v>
      </c>
      <c r="H47" s="224"/>
      <c r="I47" s="88" t="s">
        <v>1222</v>
      </c>
    </row>
    <row r="48" spans="1:9" ht="76.5">
      <c r="A48" s="225">
        <v>4</v>
      </c>
      <c r="B48" s="222" t="s">
        <v>1232</v>
      </c>
      <c r="C48" s="150">
        <v>45167</v>
      </c>
      <c r="D48" s="150" t="s">
        <v>68</v>
      </c>
      <c r="E48" s="220" t="s">
        <v>1224</v>
      </c>
      <c r="F48" s="226" t="s">
        <v>1388</v>
      </c>
      <c r="G48" s="108" t="s">
        <v>30</v>
      </c>
      <c r="H48" s="224"/>
      <c r="I48" s="88" t="s">
        <v>1222</v>
      </c>
    </row>
    <row r="49" spans="1:9" ht="76.5">
      <c r="A49" s="219">
        <v>3</v>
      </c>
      <c r="B49" s="222" t="s">
        <v>1231</v>
      </c>
      <c r="C49" s="150">
        <v>45167</v>
      </c>
      <c r="D49" s="150" t="s">
        <v>67</v>
      </c>
      <c r="E49" s="220" t="s">
        <v>1223</v>
      </c>
      <c r="F49" s="221" t="s">
        <v>1350</v>
      </c>
      <c r="G49" s="108" t="s">
        <v>30</v>
      </c>
      <c r="H49" s="224"/>
      <c r="I49" s="88" t="s">
        <v>1222</v>
      </c>
    </row>
    <row r="50" spans="1:9" ht="76.5">
      <c r="A50" s="225">
        <v>2</v>
      </c>
      <c r="B50" s="222" t="s">
        <v>1230</v>
      </c>
      <c r="C50" s="150">
        <v>45167</v>
      </c>
      <c r="D50" s="150" t="s">
        <v>67</v>
      </c>
      <c r="E50" s="220" t="s">
        <v>1221</v>
      </c>
      <c r="F50" s="223" t="s">
        <v>1349</v>
      </c>
      <c r="G50" s="108" t="s">
        <v>30</v>
      </c>
      <c r="H50" s="224"/>
      <c r="I50" s="88" t="s">
        <v>1222</v>
      </c>
    </row>
    <row r="51" spans="1:9" ht="76.5">
      <c r="A51" s="225">
        <v>1</v>
      </c>
      <c r="B51" s="222" t="s">
        <v>1235</v>
      </c>
      <c r="C51" s="150">
        <v>45167</v>
      </c>
      <c r="D51" s="150" t="s">
        <v>68</v>
      </c>
      <c r="E51" s="220" t="s">
        <v>1227</v>
      </c>
      <c r="F51" s="226" t="s">
        <v>1387</v>
      </c>
      <c r="G51" s="227" t="s">
        <v>1229</v>
      </c>
      <c r="H51" s="224" t="s">
        <v>1228</v>
      </c>
      <c r="I51" s="88" t="s">
        <v>1222</v>
      </c>
    </row>
  </sheetData>
  <mergeCells count="2">
    <mergeCell ref="A2:H2"/>
    <mergeCell ref="A3:H3"/>
  </mergeCells>
  <phoneticPr fontId="115" type="noConversion"/>
  <pageMargins left="0.7" right="0.7" top="0.75" bottom="0.75" header="0.3" footer="0.3"/>
  <pageSetup scale="65" orientation="portrait" horizontalDpi="4294967295" verticalDpi="4294967295"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1.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C o u n t I n S a n d b o x " > < C u s t o m C o n t e n t > < ! [ C D A T A [ 4 ] ] > < / C u s t o m C o n t e n t > < / G e m i n i > 
</file>

<file path=customXml/item13.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C l i e n t W i n d o w X M L " > < C u s t o m C o n t e n t > < ! [ C D A T A [ T a b l a 4 4 - 0 0 3 3 c 9 b 4 - f b c 5 - 4 2 a 9 - 8 f 4 e - 9 2 b 0 2 f a b 1 6 b 5 ] ] > < / C u s t o m C o n t e n t > < / G e m i n i > 
</file>

<file path=customXml/item15.xml>��< ? x m l   v e r s i o n = " 1 . 0 "   e n c o d i n g = " U T F - 1 6 " ? > < G e m i n i   x m l n s = " h t t p : / / g e m i n i / p i v o t c u s t o m i z a t i o n / S h o w H i d d e n " > < C u s t o m C o n t e n t > < ! [ C D A T A [ T r u e ] ] > < / 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I s S a n d b o x E m b e d d e d " > < C u s t o m C o n t e n t > < ! [ C D A T A [ y e s ] ] > < / 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9.xml>��< ? x m l   v e r s i o n = " 1 . 0 "   e n c o d i n g = " U T F - 1 6 " ? > < G e m i n i   x m l n s = " h t t p : / / g e m i n i / p i v o t c u s t o m i z a t i o n / M a n u a l C a l c M o d e " > < C u s t o m C o n t e n t > < ! [ C D A T A [ F a l s e ] ] > < / 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3.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6.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8.xml>��< ? x m l   v e r s i o n = " 1 . 0 "   e n c o d i n g = " U T F - 1 6 " ? > < G e m i n i   x m l n s = " h t t p : / / g e m i n i / p i v o t c u s t o m i z a t i o n / P o w e r P i v o t V e r s i o n " > < C u s t o m C o n t e n t > < ! [ C D A T A [ 2 0 1 1 . 1 1 0 . 2 8 3 0 . 7 7 ] ] > < / 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565FAF2F-CDF8-4D9B-9DB1-723A5202FCD9}">
  <ds:schemaRefs/>
</ds:datastoreItem>
</file>

<file path=customXml/itemProps10.xml><?xml version="1.0" encoding="utf-8"?>
<ds:datastoreItem xmlns:ds="http://schemas.openxmlformats.org/officeDocument/2006/customXml" ds:itemID="{89A2FFA1-8A53-4480-8F71-57C7875DFE23}">
  <ds:schemaRefs/>
</ds:datastoreItem>
</file>

<file path=customXml/itemProps11.xml><?xml version="1.0" encoding="utf-8"?>
<ds:datastoreItem xmlns:ds="http://schemas.openxmlformats.org/officeDocument/2006/customXml" ds:itemID="{DAFFD2B6-02E4-4138-B091-F8A8464F1E0C}">
  <ds:schemaRefs/>
</ds:datastoreItem>
</file>

<file path=customXml/itemProps12.xml><?xml version="1.0" encoding="utf-8"?>
<ds:datastoreItem xmlns:ds="http://schemas.openxmlformats.org/officeDocument/2006/customXml" ds:itemID="{FA6A0B5C-5758-43AB-A084-60139027D6CB}">
  <ds:schemaRefs/>
</ds:datastoreItem>
</file>

<file path=customXml/itemProps13.xml><?xml version="1.0" encoding="utf-8"?>
<ds:datastoreItem xmlns:ds="http://schemas.openxmlformats.org/officeDocument/2006/customXml" ds:itemID="{4B388139-D34D-4941-981B-5D321C889B8A}">
  <ds:schemaRefs/>
</ds:datastoreItem>
</file>

<file path=customXml/itemProps14.xml><?xml version="1.0" encoding="utf-8"?>
<ds:datastoreItem xmlns:ds="http://schemas.openxmlformats.org/officeDocument/2006/customXml" ds:itemID="{AFCC17EF-CF5E-4D30-B67D-6235BF54EF22}">
  <ds:schemaRefs/>
</ds:datastoreItem>
</file>

<file path=customXml/itemProps15.xml><?xml version="1.0" encoding="utf-8"?>
<ds:datastoreItem xmlns:ds="http://schemas.openxmlformats.org/officeDocument/2006/customXml" ds:itemID="{01826096-6DAC-4512-946B-92569085B7AC}">
  <ds:schemaRefs/>
</ds:datastoreItem>
</file>

<file path=customXml/itemProps16.xml><?xml version="1.0" encoding="utf-8"?>
<ds:datastoreItem xmlns:ds="http://schemas.openxmlformats.org/officeDocument/2006/customXml" ds:itemID="{BF961A73-91DE-46DF-A08D-6F6FEAED216D}">
  <ds:schemaRefs/>
</ds:datastoreItem>
</file>

<file path=customXml/itemProps17.xml><?xml version="1.0" encoding="utf-8"?>
<ds:datastoreItem xmlns:ds="http://schemas.openxmlformats.org/officeDocument/2006/customXml" ds:itemID="{897101B1-B533-42A6-9CF8-E0A2774842EC}">
  <ds:schemaRefs/>
</ds:datastoreItem>
</file>

<file path=customXml/itemProps18.xml><?xml version="1.0" encoding="utf-8"?>
<ds:datastoreItem xmlns:ds="http://schemas.openxmlformats.org/officeDocument/2006/customXml" ds:itemID="{28249FC2-C963-4A7F-B9FA-C5FD6B63336D}">
  <ds:schemaRefs/>
</ds:datastoreItem>
</file>

<file path=customXml/itemProps19.xml><?xml version="1.0" encoding="utf-8"?>
<ds:datastoreItem xmlns:ds="http://schemas.openxmlformats.org/officeDocument/2006/customXml" ds:itemID="{AE82DAE6-89F1-4EC4-8445-2E73E9F21F79}">
  <ds:schemaRefs/>
</ds:datastoreItem>
</file>

<file path=customXml/itemProps2.xml><?xml version="1.0" encoding="utf-8"?>
<ds:datastoreItem xmlns:ds="http://schemas.openxmlformats.org/officeDocument/2006/customXml" ds:itemID="{47806E59-B666-4E4F-A9EF-515835BDA5CC}">
  <ds:schemaRefs/>
</ds:datastoreItem>
</file>

<file path=customXml/itemProps3.xml><?xml version="1.0" encoding="utf-8"?>
<ds:datastoreItem xmlns:ds="http://schemas.openxmlformats.org/officeDocument/2006/customXml" ds:itemID="{A6C4CC20-07D0-4FAB-90BA-AA3AF71D0C83}">
  <ds:schemaRefs/>
</ds:datastoreItem>
</file>

<file path=customXml/itemProps4.xml><?xml version="1.0" encoding="utf-8"?>
<ds:datastoreItem xmlns:ds="http://schemas.openxmlformats.org/officeDocument/2006/customXml" ds:itemID="{B1D91E2A-9BF8-4484-8D97-AF9F15BA4DCF}">
  <ds:schemaRefs/>
</ds:datastoreItem>
</file>

<file path=customXml/itemProps5.xml><?xml version="1.0" encoding="utf-8"?>
<ds:datastoreItem xmlns:ds="http://schemas.openxmlformats.org/officeDocument/2006/customXml" ds:itemID="{F6D7CB4A-0242-4934-8079-EA0FFD4F9AEC}">
  <ds:schemaRefs/>
</ds:datastoreItem>
</file>

<file path=customXml/itemProps6.xml><?xml version="1.0" encoding="utf-8"?>
<ds:datastoreItem xmlns:ds="http://schemas.openxmlformats.org/officeDocument/2006/customXml" ds:itemID="{B4C28FA2-4938-485F-9D52-B1FFCAD550E2}">
  <ds:schemaRefs/>
</ds:datastoreItem>
</file>

<file path=customXml/itemProps7.xml><?xml version="1.0" encoding="utf-8"?>
<ds:datastoreItem xmlns:ds="http://schemas.openxmlformats.org/officeDocument/2006/customXml" ds:itemID="{4EF338B6-8AB7-45AA-8780-DD415674FA39}">
  <ds:schemaRefs/>
</ds:datastoreItem>
</file>

<file path=customXml/itemProps8.xml><?xml version="1.0" encoding="utf-8"?>
<ds:datastoreItem xmlns:ds="http://schemas.openxmlformats.org/officeDocument/2006/customXml" ds:itemID="{218715B1-4521-4E8A-BF8B-0FBD9ED46596}">
  <ds:schemaRefs/>
</ds:datastoreItem>
</file>

<file path=customXml/itemProps9.xml><?xml version="1.0" encoding="utf-8"?>
<ds:datastoreItem xmlns:ds="http://schemas.openxmlformats.org/officeDocument/2006/customXml" ds:itemID="{69873A09-A0B6-469D-A8AD-6D3DDFCE584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Hoja3</vt:lpstr>
      <vt:lpstr>Hoja2</vt:lpstr>
      <vt:lpstr>Hoja1</vt:lpstr>
      <vt:lpstr>Resumen</vt:lpstr>
      <vt:lpstr>Transportes</vt:lpstr>
      <vt:lpstr>Transportes (2)</vt:lpstr>
      <vt:lpstr>Comunicaciones </vt:lpstr>
      <vt:lpstr>Aviación</vt:lpstr>
      <vt:lpstr>Puertos</vt:lpstr>
      <vt:lpstr>Vías Férreas</vt:lpstr>
      <vt:lpstr>Puertos!Área_de_impresión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2023-03-02T14:35:05Z</cp:lastPrinted>
  <dcterms:created xsi:type="dcterms:W3CDTF">2017-03-24T00:49:44Z</dcterms:created>
  <dcterms:modified xsi:type="dcterms:W3CDTF">2023-08-31T03:04:22Z</dcterms:modified>
</cp:coreProperties>
</file>